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1"/>
  <workbookPr showInkAnnotation="0" codeName="ThisWorkbook" autoCompressPictures="0"/>
  <mc:AlternateContent xmlns:mc="http://schemas.openxmlformats.org/markup-compatibility/2006">
    <mc:Choice Requires="x15">
      <x15ac:absPath xmlns:x15ac="http://schemas.microsoft.com/office/spreadsheetml/2010/11/ac" url="https://qtheatre.sharepoint.com/sites/QDataCompany/Shared Documents/Programming/Initiatives &amp; Strategy/Q Season Support/QSS FY28/FY28 Workings/"/>
    </mc:Choice>
  </mc:AlternateContent>
  <xr:revisionPtr revIDLastSave="51" documentId="8_{048A077B-2E59-44F2-B65D-142B2187C9C7}" xr6:coauthVersionLast="47" xr6:coauthVersionMax="47" xr10:uidLastSave="{97F38F2B-7D22-4D6A-8F5C-A3D8E6A552DD}"/>
  <bookViews>
    <workbookView xWindow="28680" yWindow="-120" windowWidth="29040" windowHeight="15720" tabRatio="500" xr2:uid="{00000000-000D-0000-FFFF-FFFF00000000}"/>
  </bookViews>
  <sheets>
    <sheet name="ESTIMATE" sheetId="2" r:id="rId1"/>
  </sheets>
  <externalReferences>
    <externalReference r:id="rId2"/>
    <externalReference r:id="rId3"/>
  </externalReferences>
  <definedNames>
    <definedName name="addtl_hours">[1]LABOUR!$G$45</definedName>
    <definedName name="Days">#REF!</definedName>
    <definedName name="Days_in_Venue">#REF!</definedName>
    <definedName name="equip_rental">[1]RENTAL!$I$26</definedName>
    <definedName name="perfs">ESTIMATE!$E$21</definedName>
    <definedName name="pers">ESTIMATE!$E$21</definedName>
    <definedName name="_xlnm.Print_Area" localSheetId="0">ESTIMATE!$A$1:$J$268</definedName>
    <definedName name="sales">[1]SALES!$G$9</definedName>
    <definedName name="Total_VT_Hours">'[2]Venue and Technical Personnel'!$L$22</definedName>
    <definedName name="vt_hours">[1]LABOUR!$G$13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7" i="2" l="1"/>
  <c r="E62" i="2"/>
  <c r="E63" i="2"/>
  <c r="E64" i="2"/>
  <c r="E65" i="2"/>
  <c r="E66" i="2"/>
  <c r="E67" i="2"/>
  <c r="E68" i="2"/>
  <c r="E69" i="2"/>
  <c r="E70" i="2"/>
  <c r="E71" i="2"/>
  <c r="E72" i="2"/>
  <c r="E73" i="2"/>
  <c r="E74" i="2"/>
  <c r="I259" i="2"/>
  <c r="I258" i="2"/>
  <c r="J253" i="2" l="1"/>
  <c r="J259" i="2"/>
  <c r="J170" i="2"/>
  <c r="H58" i="2" l="1"/>
  <c r="H59" i="2"/>
  <c r="H60" i="2"/>
  <c r="H61" i="2"/>
  <c r="F250" i="2" l="1"/>
  <c r="F251" i="2"/>
  <c r="F226" i="2"/>
  <c r="G226" i="2" s="1"/>
  <c r="I226" i="2" s="1"/>
  <c r="J226" i="2" s="1"/>
  <c r="F196" i="2"/>
  <c r="G196" i="2" s="1"/>
  <c r="I196" i="2" s="1"/>
  <c r="J196" i="2" s="1"/>
  <c r="F181" i="2"/>
  <c r="G181" i="2" s="1"/>
  <c r="I181" i="2" s="1"/>
  <c r="J181" i="2" s="1"/>
  <c r="F182" i="2"/>
  <c r="G182" i="2" s="1"/>
  <c r="I182" i="2" s="1"/>
  <c r="J182" i="2" s="1"/>
  <c r="F183" i="2"/>
  <c r="G183" i="2" s="1"/>
  <c r="I183" i="2" s="1"/>
  <c r="J183" i="2" s="1"/>
  <c r="F217" i="2"/>
  <c r="G217" i="2" s="1"/>
  <c r="I217" i="2" s="1"/>
  <c r="J217" i="2" s="1"/>
  <c r="G250" i="2" l="1"/>
  <c r="I250" i="2" s="1"/>
  <c r="J250" i="2" s="1"/>
  <c r="F240" i="2"/>
  <c r="G240" i="2" s="1"/>
  <c r="I240" i="2" s="1"/>
  <c r="J240" i="2" s="1"/>
  <c r="F241" i="2"/>
  <c r="G241" i="2" s="1"/>
  <c r="I241" i="2" s="1"/>
  <c r="J241" i="2" s="1"/>
  <c r="F242" i="2"/>
  <c r="G242" i="2" s="1"/>
  <c r="I242" i="2" s="1"/>
  <c r="J242" i="2" s="1"/>
  <c r="F243" i="2"/>
  <c r="G243" i="2" s="1"/>
  <c r="I243" i="2" s="1"/>
  <c r="J243" i="2" s="1"/>
  <c r="F244" i="2"/>
  <c r="G244" i="2" s="1"/>
  <c r="I244" i="2" s="1"/>
  <c r="J244" i="2" s="1"/>
  <c r="F245" i="2"/>
  <c r="G245" i="2" s="1"/>
  <c r="I245" i="2" s="1"/>
  <c r="J245" i="2" s="1"/>
  <c r="F246" i="2"/>
  <c r="G246" i="2" s="1"/>
  <c r="I246" i="2" s="1"/>
  <c r="J246" i="2" s="1"/>
  <c r="F247" i="2"/>
  <c r="G247" i="2" s="1"/>
  <c r="I247" i="2" s="1"/>
  <c r="J247" i="2" s="1"/>
  <c r="F248" i="2"/>
  <c r="G248" i="2" s="1"/>
  <c r="I248" i="2" s="1"/>
  <c r="J248" i="2" s="1"/>
  <c r="F249" i="2"/>
  <c r="G249" i="2" s="1"/>
  <c r="I249" i="2" s="1"/>
  <c r="J249" i="2" s="1"/>
  <c r="G35" i="2" l="1"/>
  <c r="I35" i="2" s="1"/>
  <c r="J35" i="2" s="1"/>
  <c r="G36" i="2"/>
  <c r="I36" i="2" s="1"/>
  <c r="J36" i="2" s="1"/>
  <c r="G37" i="2"/>
  <c r="I37" i="2" s="1"/>
  <c r="J37" i="2" s="1"/>
  <c r="G38" i="2"/>
  <c r="I38" i="2" s="1"/>
  <c r="J38" i="2" s="1"/>
  <c r="G41" i="2"/>
  <c r="I41" i="2" s="1"/>
  <c r="J41" i="2" s="1"/>
  <c r="G42" i="2"/>
  <c r="I42" i="2" s="1"/>
  <c r="J42" i="2" s="1"/>
  <c r="G43" i="2"/>
  <c r="I43" i="2" s="1"/>
  <c r="J43" i="2" s="1"/>
  <c r="G44" i="2"/>
  <c r="I44" i="2" s="1"/>
  <c r="J44" i="2" s="1"/>
  <c r="G32" i="2"/>
  <c r="I32" i="2" s="1"/>
  <c r="J32" i="2" s="1"/>
  <c r="G31" i="2"/>
  <c r="I31" i="2" s="1"/>
  <c r="J31" i="2" s="1"/>
  <c r="F228" i="2" l="1"/>
  <c r="G228" i="2" s="1"/>
  <c r="I228" i="2" s="1"/>
  <c r="J228" i="2" s="1"/>
  <c r="F229" i="2"/>
  <c r="G229" i="2" s="1"/>
  <c r="I229" i="2" s="1"/>
  <c r="J229" i="2" s="1"/>
  <c r="F230" i="2"/>
  <c r="G230" i="2" s="1"/>
  <c r="I230" i="2" s="1"/>
  <c r="J230" i="2" s="1"/>
  <c r="F231" i="2"/>
  <c r="G231" i="2" s="1"/>
  <c r="I231" i="2" s="1"/>
  <c r="J231" i="2" s="1"/>
  <c r="F232" i="2"/>
  <c r="G232" i="2" s="1"/>
  <c r="I232" i="2" s="1"/>
  <c r="J232" i="2" s="1"/>
  <c r="F233" i="2"/>
  <c r="F234" i="2"/>
  <c r="G234" i="2" s="1"/>
  <c r="I234" i="2" s="1"/>
  <c r="J234" i="2" s="1"/>
  <c r="F235" i="2"/>
  <c r="G235" i="2" s="1"/>
  <c r="I235" i="2" s="1"/>
  <c r="J235" i="2" s="1"/>
  <c r="F236" i="2"/>
  <c r="G236" i="2" s="1"/>
  <c r="I236" i="2" s="1"/>
  <c r="J236" i="2" s="1"/>
  <c r="F237" i="2"/>
  <c r="G237" i="2" s="1"/>
  <c r="I237" i="2" s="1"/>
  <c r="J237" i="2" s="1"/>
  <c r="F239" i="2"/>
  <c r="G239" i="2" s="1"/>
  <c r="I239" i="2" s="1"/>
  <c r="J239" i="2" s="1"/>
  <c r="F227" i="2"/>
  <c r="G227" i="2" s="1"/>
  <c r="I227" i="2" s="1"/>
  <c r="F198" i="2"/>
  <c r="G198" i="2" s="1"/>
  <c r="I198" i="2" s="1"/>
  <c r="J198" i="2" s="1"/>
  <c r="F199" i="2"/>
  <c r="G199" i="2" s="1"/>
  <c r="I199" i="2" s="1"/>
  <c r="J199" i="2" s="1"/>
  <c r="F200" i="2"/>
  <c r="G200" i="2" s="1"/>
  <c r="I200" i="2" s="1"/>
  <c r="J200" i="2" s="1"/>
  <c r="F201" i="2"/>
  <c r="G201" i="2" s="1"/>
  <c r="I201" i="2" s="1"/>
  <c r="J201" i="2" s="1"/>
  <c r="F202" i="2"/>
  <c r="G202" i="2" s="1"/>
  <c r="I202" i="2" s="1"/>
  <c r="J202" i="2" s="1"/>
  <c r="F203" i="2"/>
  <c r="G203" i="2" s="1"/>
  <c r="I203" i="2" s="1"/>
  <c r="J203" i="2" s="1"/>
  <c r="F204" i="2"/>
  <c r="G204" i="2" s="1"/>
  <c r="I204" i="2" s="1"/>
  <c r="J204" i="2" s="1"/>
  <c r="F205" i="2"/>
  <c r="G205" i="2" s="1"/>
  <c r="I205" i="2" s="1"/>
  <c r="J205" i="2" s="1"/>
  <c r="F206" i="2"/>
  <c r="G206" i="2" s="1"/>
  <c r="I206" i="2" s="1"/>
  <c r="J206" i="2" s="1"/>
  <c r="F207" i="2"/>
  <c r="G207" i="2" s="1"/>
  <c r="I207" i="2" s="1"/>
  <c r="J207" i="2" s="1"/>
  <c r="F208" i="2"/>
  <c r="G208" i="2" s="1"/>
  <c r="I208" i="2" s="1"/>
  <c r="J208" i="2" s="1"/>
  <c r="F209" i="2"/>
  <c r="G209" i="2" s="1"/>
  <c r="I209" i="2" s="1"/>
  <c r="J209" i="2" s="1"/>
  <c r="F210" i="2"/>
  <c r="G210" i="2" s="1"/>
  <c r="I210" i="2" s="1"/>
  <c r="J210" i="2" s="1"/>
  <c r="F211" i="2"/>
  <c r="G211" i="2" s="1"/>
  <c r="I211" i="2" s="1"/>
  <c r="J211" i="2" s="1"/>
  <c r="F212" i="2"/>
  <c r="G212" i="2" s="1"/>
  <c r="I212" i="2" s="1"/>
  <c r="J212" i="2" s="1"/>
  <c r="F213" i="2"/>
  <c r="G213" i="2" s="1"/>
  <c r="I213" i="2" s="1"/>
  <c r="J213" i="2" s="1"/>
  <c r="F214" i="2"/>
  <c r="G214" i="2" s="1"/>
  <c r="I214" i="2" s="1"/>
  <c r="J214" i="2" s="1"/>
  <c r="F215" i="2"/>
  <c r="G215" i="2" s="1"/>
  <c r="I215" i="2" s="1"/>
  <c r="J215" i="2" s="1"/>
  <c r="F216" i="2"/>
  <c r="G216" i="2" s="1"/>
  <c r="I216" i="2" s="1"/>
  <c r="J216" i="2" s="1"/>
  <c r="F219" i="2"/>
  <c r="G219" i="2" s="1"/>
  <c r="I219" i="2" s="1"/>
  <c r="J219" i="2" s="1"/>
  <c r="F220" i="2"/>
  <c r="G220" i="2" s="1"/>
  <c r="I220" i="2" s="1"/>
  <c r="J220" i="2" s="1"/>
  <c r="F221" i="2"/>
  <c r="G221" i="2" s="1"/>
  <c r="I221" i="2" s="1"/>
  <c r="J221" i="2" s="1"/>
  <c r="F222" i="2"/>
  <c r="G222" i="2" s="1"/>
  <c r="I222" i="2" s="1"/>
  <c r="J222" i="2" s="1"/>
  <c r="F223" i="2"/>
  <c r="G223" i="2" s="1"/>
  <c r="I223" i="2" s="1"/>
  <c r="J223" i="2" s="1"/>
  <c r="F224" i="2"/>
  <c r="G224" i="2" s="1"/>
  <c r="I224" i="2" s="1"/>
  <c r="J224" i="2" s="1"/>
  <c r="F225" i="2"/>
  <c r="G225" i="2" s="1"/>
  <c r="I225" i="2" s="1"/>
  <c r="J225" i="2" s="1"/>
  <c r="F197" i="2"/>
  <c r="G197" i="2" s="1"/>
  <c r="I197" i="2" s="1"/>
  <c r="J197" i="2" s="1"/>
  <c r="F185" i="2"/>
  <c r="G185" i="2" s="1"/>
  <c r="I185" i="2" s="1"/>
  <c r="J185" i="2" s="1"/>
  <c r="F186" i="2"/>
  <c r="G186" i="2" s="1"/>
  <c r="I186" i="2" s="1"/>
  <c r="J186" i="2" s="1"/>
  <c r="F187" i="2"/>
  <c r="G187" i="2" s="1"/>
  <c r="I187" i="2" s="1"/>
  <c r="J187" i="2" s="1"/>
  <c r="F188" i="2"/>
  <c r="G188" i="2" s="1"/>
  <c r="I188" i="2" s="1"/>
  <c r="J188" i="2" s="1"/>
  <c r="F189" i="2"/>
  <c r="G189" i="2" s="1"/>
  <c r="I189" i="2" s="1"/>
  <c r="J189" i="2" s="1"/>
  <c r="F190" i="2"/>
  <c r="G190" i="2" s="1"/>
  <c r="I190" i="2" s="1"/>
  <c r="J190" i="2" s="1"/>
  <c r="F191" i="2"/>
  <c r="G191" i="2" s="1"/>
  <c r="I191" i="2" s="1"/>
  <c r="J191" i="2" s="1"/>
  <c r="F192" i="2"/>
  <c r="G192" i="2" s="1"/>
  <c r="I192" i="2" s="1"/>
  <c r="J192" i="2" s="1"/>
  <c r="F193" i="2"/>
  <c r="G193" i="2" s="1"/>
  <c r="I193" i="2" s="1"/>
  <c r="J193" i="2" s="1"/>
  <c r="F194" i="2"/>
  <c r="G194" i="2" s="1"/>
  <c r="I194" i="2" s="1"/>
  <c r="J194" i="2" s="1"/>
  <c r="F195" i="2"/>
  <c r="G195" i="2" s="1"/>
  <c r="I195" i="2" s="1"/>
  <c r="J195" i="2" s="1"/>
  <c r="F184" i="2"/>
  <c r="G184" i="2" s="1"/>
  <c r="I184" i="2" s="1"/>
  <c r="J184" i="2" s="1"/>
  <c r="F175" i="2"/>
  <c r="G175" i="2" s="1"/>
  <c r="I175" i="2" s="1"/>
  <c r="J175" i="2" s="1"/>
  <c r="F176" i="2"/>
  <c r="G176" i="2" s="1"/>
  <c r="I176" i="2" s="1"/>
  <c r="J176" i="2" s="1"/>
  <c r="F177" i="2"/>
  <c r="G177" i="2" s="1"/>
  <c r="I177" i="2" s="1"/>
  <c r="J177" i="2" s="1"/>
  <c r="F178" i="2"/>
  <c r="G178" i="2" s="1"/>
  <c r="I178" i="2" s="1"/>
  <c r="J178" i="2" s="1"/>
  <c r="F179" i="2"/>
  <c r="G179" i="2" s="1"/>
  <c r="I179" i="2" s="1"/>
  <c r="J179" i="2" s="1"/>
  <c r="F180" i="2"/>
  <c r="G180" i="2" s="1"/>
  <c r="I180" i="2" s="1"/>
  <c r="J180" i="2" s="1"/>
  <c r="F174" i="2"/>
  <c r="G174" i="2" s="1"/>
  <c r="I174" i="2" s="1"/>
  <c r="J258" i="2"/>
  <c r="G251" i="2"/>
  <c r="I251" i="2" s="1"/>
  <c r="J251" i="2" s="1"/>
  <c r="C166" i="2"/>
  <c r="E166" i="2" s="1"/>
  <c r="C165" i="2"/>
  <c r="E165" i="2" s="1"/>
  <c r="C162" i="2"/>
  <c r="E162" i="2" s="1"/>
  <c r="G162" i="2" s="1"/>
  <c r="I162" i="2" s="1"/>
  <c r="J162" i="2" s="1"/>
  <c r="C158" i="2"/>
  <c r="E158" i="2" s="1"/>
  <c r="G158" i="2" s="1"/>
  <c r="I158" i="2" s="1"/>
  <c r="J158" i="2" s="1"/>
  <c r="G27" i="2"/>
  <c r="I27" i="2" s="1"/>
  <c r="J27" i="2" s="1"/>
  <c r="C153" i="2"/>
  <c r="C157" i="2"/>
  <c r="E157" i="2" s="1"/>
  <c r="C161" i="2"/>
  <c r="E161" i="2" s="1"/>
  <c r="G161" i="2" s="1"/>
  <c r="C154" i="2"/>
  <c r="E154" i="2" s="1"/>
  <c r="E122" i="2"/>
  <c r="E123" i="2"/>
  <c r="E124" i="2"/>
  <c r="E125" i="2"/>
  <c r="E126" i="2"/>
  <c r="E127" i="2"/>
  <c r="E128" i="2"/>
  <c r="G128" i="2" s="1"/>
  <c r="I128" i="2" s="1"/>
  <c r="J128" i="2" s="1"/>
  <c r="E129" i="2"/>
  <c r="E130" i="2"/>
  <c r="G130" i="2" s="1"/>
  <c r="I130" i="2" s="1"/>
  <c r="J130" i="2" s="1"/>
  <c r="E131" i="2"/>
  <c r="E132" i="2"/>
  <c r="E133" i="2"/>
  <c r="G133" i="2" s="1"/>
  <c r="I133" i="2" s="1"/>
  <c r="J133" i="2" s="1"/>
  <c r="E134" i="2"/>
  <c r="G134" i="2" s="1"/>
  <c r="I134" i="2" s="1"/>
  <c r="J134" i="2" s="1"/>
  <c r="E135" i="2"/>
  <c r="E136" i="2"/>
  <c r="G136" i="2" s="1"/>
  <c r="I136" i="2" s="1"/>
  <c r="J136" i="2" s="1"/>
  <c r="E137" i="2"/>
  <c r="E138" i="2"/>
  <c r="G138" i="2" s="1"/>
  <c r="I138" i="2" s="1"/>
  <c r="J138" i="2" s="1"/>
  <c r="E139" i="2"/>
  <c r="G139" i="2" s="1"/>
  <c r="I139" i="2" s="1"/>
  <c r="J139" i="2" s="1"/>
  <c r="E140" i="2"/>
  <c r="G140" i="2" s="1"/>
  <c r="I140" i="2" s="1"/>
  <c r="J140" i="2" s="1"/>
  <c r="E141" i="2"/>
  <c r="G141" i="2" s="1"/>
  <c r="I141" i="2" s="1"/>
  <c r="J141" i="2" s="1"/>
  <c r="E142" i="2"/>
  <c r="E143" i="2"/>
  <c r="G143" i="2" s="1"/>
  <c r="I143" i="2" s="1"/>
  <c r="J143" i="2" s="1"/>
  <c r="E144" i="2"/>
  <c r="G144" i="2" s="1"/>
  <c r="I144" i="2" s="1"/>
  <c r="J144" i="2" s="1"/>
  <c r="E145" i="2"/>
  <c r="G145" i="2" s="1"/>
  <c r="I145" i="2" s="1"/>
  <c r="J145" i="2" s="1"/>
  <c r="E146" i="2"/>
  <c r="G146" i="2" s="1"/>
  <c r="I146" i="2" s="1"/>
  <c r="J146" i="2" s="1"/>
  <c r="E147" i="2"/>
  <c r="E148" i="2"/>
  <c r="E149" i="2"/>
  <c r="E150" i="2"/>
  <c r="E121" i="2"/>
  <c r="G121" i="2" s="1"/>
  <c r="I121" i="2" s="1"/>
  <c r="E88" i="2"/>
  <c r="G88" i="2" s="1"/>
  <c r="I88" i="2" s="1"/>
  <c r="E89" i="2"/>
  <c r="E90" i="2"/>
  <c r="E91" i="2"/>
  <c r="E92" i="2"/>
  <c r="G92" i="2" s="1"/>
  <c r="I92" i="2" s="1"/>
  <c r="J92" i="2" s="1"/>
  <c r="E93" i="2"/>
  <c r="E94" i="2"/>
  <c r="E95" i="2"/>
  <c r="G95" i="2" s="1"/>
  <c r="I95" i="2" s="1"/>
  <c r="J95" i="2" s="1"/>
  <c r="G96" i="2"/>
  <c r="I96" i="2" s="1"/>
  <c r="J96" i="2" s="1"/>
  <c r="G97" i="2"/>
  <c r="I97" i="2" s="1"/>
  <c r="J97" i="2" s="1"/>
  <c r="E101" i="2"/>
  <c r="G101" i="2" s="1"/>
  <c r="I101" i="2" s="1"/>
  <c r="J101" i="2" s="1"/>
  <c r="E102" i="2"/>
  <c r="G102" i="2" s="1"/>
  <c r="I102" i="2" s="1"/>
  <c r="J102" i="2" s="1"/>
  <c r="E103" i="2"/>
  <c r="G103" i="2" s="1"/>
  <c r="I103" i="2" s="1"/>
  <c r="J103" i="2" s="1"/>
  <c r="E104" i="2"/>
  <c r="G104" i="2" s="1"/>
  <c r="I104" i="2" s="1"/>
  <c r="J104" i="2" s="1"/>
  <c r="E105" i="2"/>
  <c r="E106" i="2"/>
  <c r="G106" i="2" s="1"/>
  <c r="I106" i="2" s="1"/>
  <c r="J106" i="2" s="1"/>
  <c r="E107" i="2"/>
  <c r="G107" i="2" s="1"/>
  <c r="I107" i="2" s="1"/>
  <c r="J107" i="2" s="1"/>
  <c r="E108" i="2"/>
  <c r="G108" i="2" s="1"/>
  <c r="I108" i="2" s="1"/>
  <c r="J108" i="2" s="1"/>
  <c r="E109" i="2"/>
  <c r="G109" i="2" s="1"/>
  <c r="I109" i="2" s="1"/>
  <c r="J109" i="2" s="1"/>
  <c r="E110" i="2"/>
  <c r="E111" i="2"/>
  <c r="G111" i="2" s="1"/>
  <c r="I111" i="2" s="1"/>
  <c r="J111" i="2" s="1"/>
  <c r="E112" i="2"/>
  <c r="G112" i="2" s="1"/>
  <c r="I112" i="2" s="1"/>
  <c r="J112" i="2" s="1"/>
  <c r="E113" i="2"/>
  <c r="G113" i="2" s="1"/>
  <c r="I113" i="2" s="1"/>
  <c r="J113" i="2" s="1"/>
  <c r="E114" i="2"/>
  <c r="G114" i="2" s="1"/>
  <c r="I114" i="2" s="1"/>
  <c r="J114" i="2" s="1"/>
  <c r="E115" i="2"/>
  <c r="G115" i="2" s="1"/>
  <c r="I115" i="2" s="1"/>
  <c r="J115" i="2" s="1"/>
  <c r="E116" i="2"/>
  <c r="G116" i="2" s="1"/>
  <c r="I116" i="2" s="1"/>
  <c r="J116" i="2" s="1"/>
  <c r="E117" i="2"/>
  <c r="G117" i="2" s="1"/>
  <c r="I117" i="2" s="1"/>
  <c r="J117" i="2" s="1"/>
  <c r="E56" i="2"/>
  <c r="G56" i="2" s="1"/>
  <c r="E57" i="2"/>
  <c r="E58" i="2"/>
  <c r="E59" i="2"/>
  <c r="E60" i="2"/>
  <c r="E61" i="2"/>
  <c r="G66" i="2"/>
  <c r="I66" i="2" s="1"/>
  <c r="J66" i="2" s="1"/>
  <c r="G70" i="2"/>
  <c r="I70" i="2" s="1"/>
  <c r="J70" i="2" s="1"/>
  <c r="G72" i="2"/>
  <c r="I72" i="2" s="1"/>
  <c r="J72" i="2" s="1"/>
  <c r="E75" i="2"/>
  <c r="G75" i="2" s="1"/>
  <c r="I75" i="2" s="1"/>
  <c r="J75" i="2" s="1"/>
  <c r="E76" i="2"/>
  <c r="G76" i="2" s="1"/>
  <c r="I76" i="2" s="1"/>
  <c r="J76" i="2" s="1"/>
  <c r="E77" i="2"/>
  <c r="G77" i="2" s="1"/>
  <c r="I77" i="2" s="1"/>
  <c r="J77" i="2" s="1"/>
  <c r="E78" i="2"/>
  <c r="G78" i="2" s="1"/>
  <c r="I78" i="2" s="1"/>
  <c r="J78" i="2" s="1"/>
  <c r="E79" i="2"/>
  <c r="E80" i="2"/>
  <c r="G80" i="2" s="1"/>
  <c r="I80" i="2" s="1"/>
  <c r="J80" i="2" s="1"/>
  <c r="E81" i="2"/>
  <c r="E82" i="2"/>
  <c r="E83" i="2"/>
  <c r="E84" i="2"/>
  <c r="E85" i="2"/>
  <c r="G85" i="2" s="1"/>
  <c r="I85" i="2" s="1"/>
  <c r="J85" i="2" s="1"/>
  <c r="B46" i="2"/>
  <c r="B50" i="2"/>
  <c r="B49" i="2"/>
  <c r="B47" i="2"/>
  <c r="G50" i="2"/>
  <c r="I50" i="2" s="1"/>
  <c r="J50" i="2" s="1"/>
  <c r="G47" i="2"/>
  <c r="I47" i="2" s="1"/>
  <c r="G49" i="2"/>
  <c r="I49" i="2" s="1"/>
  <c r="G46" i="2"/>
  <c r="I46" i="2" s="1"/>
  <c r="J46" i="2" s="1"/>
  <c r="G233" i="2"/>
  <c r="I233" i="2" s="1"/>
  <c r="J233" i="2" s="1"/>
  <c r="G40" i="2"/>
  <c r="I40" i="2" s="1"/>
  <c r="G34" i="2"/>
  <c r="I34" i="2" s="1"/>
  <c r="J34" i="2" s="1"/>
  <c r="G28" i="2"/>
  <c r="I28" i="2" s="1"/>
  <c r="J28" i="2" s="1"/>
  <c r="G29" i="2"/>
  <c r="I29" i="2" s="1"/>
  <c r="J29" i="2" s="1"/>
  <c r="G30" i="2"/>
  <c r="I30" i="2" s="1"/>
  <c r="G26" i="2"/>
  <c r="I26" i="2" s="1"/>
  <c r="I56" i="2" l="1"/>
  <c r="J56" i="2" s="1"/>
  <c r="I51" i="2"/>
  <c r="I257" i="2" s="1"/>
  <c r="E153" i="2"/>
  <c r="G61" i="2"/>
  <c r="J61" i="2" s="1"/>
  <c r="G60" i="2"/>
  <c r="I60" i="2" s="1"/>
  <c r="J60" i="2" s="1"/>
  <c r="G68" i="2"/>
  <c r="I68" i="2" s="1"/>
  <c r="J68" i="2" s="1"/>
  <c r="G58" i="2"/>
  <c r="I58" i="2" s="1"/>
  <c r="J58" i="2" s="1"/>
  <c r="G83" i="2"/>
  <c r="I83" i="2" s="1"/>
  <c r="J83" i="2" s="1"/>
  <c r="G110" i="2"/>
  <c r="I110" i="2" s="1"/>
  <c r="J110" i="2" s="1"/>
  <c r="G93" i="2"/>
  <c r="I93" i="2" s="1"/>
  <c r="J93" i="2" s="1"/>
  <c r="G131" i="2"/>
  <c r="I131" i="2" s="1"/>
  <c r="J131" i="2" s="1"/>
  <c r="G147" i="2"/>
  <c r="I147" i="2" s="1"/>
  <c r="J147" i="2" s="1"/>
  <c r="G65" i="2"/>
  <c r="I65" i="2" s="1"/>
  <c r="J65" i="2" s="1"/>
  <c r="G73" i="2"/>
  <c r="I73" i="2" s="1"/>
  <c r="J73" i="2" s="1"/>
  <c r="G63" i="2"/>
  <c r="I63" i="2" s="1"/>
  <c r="J63" i="2" s="1"/>
  <c r="G64" i="2"/>
  <c r="I64" i="2" s="1"/>
  <c r="J64" i="2" s="1"/>
  <c r="G142" i="2"/>
  <c r="I142" i="2" s="1"/>
  <c r="J142" i="2" s="1"/>
  <c r="G126" i="2"/>
  <c r="I126" i="2" s="1"/>
  <c r="J126" i="2" s="1"/>
  <c r="G124" i="2"/>
  <c r="I124" i="2" s="1"/>
  <c r="J124" i="2" s="1"/>
  <c r="G99" i="2"/>
  <c r="I99" i="2" s="1"/>
  <c r="J99" i="2" s="1"/>
  <c r="G149" i="2"/>
  <c r="I149" i="2" s="1"/>
  <c r="J149" i="2" s="1"/>
  <c r="G90" i="2"/>
  <c r="I90" i="2" s="1"/>
  <c r="J90" i="2" s="1"/>
  <c r="G148" i="2"/>
  <c r="I148" i="2" s="1"/>
  <c r="J148" i="2" s="1"/>
  <c r="G74" i="2"/>
  <c r="I74" i="2" s="1"/>
  <c r="J74" i="2" s="1"/>
  <c r="G67" i="2"/>
  <c r="I67" i="2" s="1"/>
  <c r="J67" i="2" s="1"/>
  <c r="G57" i="2"/>
  <c r="I57" i="2" s="1"/>
  <c r="J57" i="2" s="1"/>
  <c r="G98" i="2"/>
  <c r="I98" i="2" s="1"/>
  <c r="J98" i="2" s="1"/>
  <c r="G89" i="2"/>
  <c r="I89" i="2" s="1"/>
  <c r="J89" i="2" s="1"/>
  <c r="J47" i="2"/>
  <c r="G165" i="2"/>
  <c r="I165" i="2" s="1"/>
  <c r="J165" i="2" s="1"/>
  <c r="G166" i="2"/>
  <c r="I166" i="2" s="1"/>
  <c r="J166" i="2" s="1"/>
  <c r="G132" i="2"/>
  <c r="I132" i="2" s="1"/>
  <c r="J132" i="2" s="1"/>
  <c r="G79" i="2"/>
  <c r="I79" i="2" s="1"/>
  <c r="J79" i="2" s="1"/>
  <c r="G105" i="2"/>
  <c r="I105" i="2" s="1"/>
  <c r="J105" i="2" s="1"/>
  <c r="G137" i="2"/>
  <c r="I137" i="2" s="1"/>
  <c r="J137" i="2" s="1"/>
  <c r="G122" i="2"/>
  <c r="I122" i="2" s="1"/>
  <c r="J122" i="2" s="1"/>
  <c r="G91" i="2"/>
  <c r="I91" i="2" s="1"/>
  <c r="J91" i="2" s="1"/>
  <c r="G123" i="2"/>
  <c r="I123" i="2" s="1"/>
  <c r="J123" i="2" s="1"/>
  <c r="G94" i="2"/>
  <c r="I94" i="2" s="1"/>
  <c r="J94" i="2" s="1"/>
  <c r="G59" i="2"/>
  <c r="I59" i="2" s="1"/>
  <c r="J59" i="2" s="1"/>
  <c r="G62" i="2"/>
  <c r="I62" i="2" s="1"/>
  <c r="J62" i="2" s="1"/>
  <c r="G100" i="2"/>
  <c r="I100" i="2" s="1"/>
  <c r="J100" i="2" s="1"/>
  <c r="G150" i="2"/>
  <c r="I150" i="2" s="1"/>
  <c r="J150" i="2" s="1"/>
  <c r="J30" i="2"/>
  <c r="J174" i="2"/>
  <c r="J227" i="2"/>
  <c r="J40" i="2"/>
  <c r="H161" i="2"/>
  <c r="I161" i="2" s="1"/>
  <c r="J121" i="2"/>
  <c r="J26" i="2"/>
  <c r="J88" i="2"/>
  <c r="G154" i="2"/>
  <c r="I154" i="2" s="1"/>
  <c r="J154" i="2" s="1"/>
  <c r="J49" i="2"/>
  <c r="G127" i="2"/>
  <c r="I127" i="2" s="1"/>
  <c r="J127" i="2" s="1"/>
  <c r="G157" i="2"/>
  <c r="G84" i="2"/>
  <c r="I84" i="2" s="1"/>
  <c r="J84" i="2" s="1"/>
  <c r="G81" i="2"/>
  <c r="I81" i="2" s="1"/>
  <c r="J81" i="2" s="1"/>
  <c r="G135" i="2"/>
  <c r="I135" i="2" s="1"/>
  <c r="J135" i="2" s="1"/>
  <c r="G69" i="2"/>
  <c r="I69" i="2" s="1"/>
  <c r="J69" i="2" s="1"/>
  <c r="G125" i="2"/>
  <c r="I125" i="2" s="1"/>
  <c r="J125" i="2" s="1"/>
  <c r="G129" i="2"/>
  <c r="I129" i="2" s="1"/>
  <c r="J129" i="2" s="1"/>
  <c r="G71" i="2"/>
  <c r="I71" i="2" s="1"/>
  <c r="J71" i="2" s="1"/>
  <c r="G82" i="2"/>
  <c r="I82" i="2" s="1"/>
  <c r="J82" i="2" s="1"/>
  <c r="J257" i="2" l="1"/>
  <c r="G153" i="2"/>
  <c r="H153" i="2" s="1"/>
  <c r="I153" i="2" s="1"/>
  <c r="J153" i="2" s="1"/>
  <c r="J155" i="2" s="1"/>
  <c r="J167" i="2"/>
  <c r="I167" i="2"/>
  <c r="I118" i="2"/>
  <c r="J118" i="2"/>
  <c r="J161" i="2"/>
  <c r="J163" i="2" s="1"/>
  <c r="I163" i="2"/>
  <c r="H157" i="2"/>
  <c r="J151" i="2"/>
  <c r="I151" i="2"/>
  <c r="J86" i="2"/>
  <c r="I86" i="2"/>
  <c r="J51" i="2"/>
  <c r="I155" i="2" l="1"/>
  <c r="H254" i="2"/>
  <c r="I157" i="2"/>
  <c r="J157" i="2" l="1"/>
  <c r="J159" i="2" s="1"/>
  <c r="J168" i="2" s="1"/>
  <c r="I159" i="2"/>
  <c r="I168" i="2" l="1"/>
  <c r="I260" i="2" s="1"/>
  <c r="I261" i="2" l="1"/>
  <c r="I263" i="2" s="1"/>
  <c r="J260" i="2" l="1"/>
  <c r="J261" i="2" s="1"/>
  <c r="J263" i="2" s="1"/>
</calcChain>
</file>

<file path=xl/sharedStrings.xml><?xml version="1.0" encoding="utf-8"?>
<sst xmlns="http://schemas.openxmlformats.org/spreadsheetml/2006/main" count="290" uniqueCount="202">
  <si>
    <t>QSS EXAMPLE VENUE BUDGET - LOFT FY28</t>
  </si>
  <si>
    <t xml:space="preserve">Venue Rental, Technical Equipment and Services </t>
  </si>
  <si>
    <t>Q Theatre Ltd</t>
  </si>
  <si>
    <t>PO BOX 7263</t>
  </si>
  <si>
    <t>Victoria St West</t>
  </si>
  <si>
    <t>Auckland 1142</t>
  </si>
  <si>
    <t>NEW ZEALAND</t>
  </si>
  <si>
    <t>Version:</t>
  </si>
  <si>
    <t>Event ID:</t>
  </si>
  <si>
    <t>QSS FY28</t>
  </si>
  <si>
    <t>SHOW/EVENT:</t>
  </si>
  <si>
    <t>Model 5 show - QSS</t>
  </si>
  <si>
    <t>HIRER:</t>
  </si>
  <si>
    <t>HIRE PERIOD:</t>
  </si>
  <si>
    <t>PUBLIC (Y/N):</t>
  </si>
  <si>
    <t>Y</t>
  </si>
  <si>
    <t>TICKETED (Y/N):</t>
  </si>
  <si>
    <t>VENUE &amp; SEATING SET-UP:</t>
  </si>
  <si>
    <t>End On</t>
  </si>
  <si>
    <t xml:space="preserve"> </t>
  </si>
  <si>
    <t>SEATING CAPACITY:</t>
  </si>
  <si>
    <t>NUMBER OF PACK IN DAYS:</t>
  </si>
  <si>
    <t>NUMBER OF PERFORMANCES:</t>
  </si>
  <si>
    <t>Venue Rental</t>
  </si>
  <si>
    <t>ITEM</t>
  </si>
  <si>
    <t>Description</t>
  </si>
  <si>
    <t>Days</t>
  </si>
  <si>
    <t>Unit Price</t>
  </si>
  <si>
    <t>Cost</t>
  </si>
  <si>
    <t>Inclusion</t>
  </si>
  <si>
    <t>Subtotal ex. GST</t>
  </si>
  <si>
    <t>Subtotal inc GST</t>
  </si>
  <si>
    <t>Venue Hire</t>
  </si>
  <si>
    <t>Pack in Day</t>
  </si>
  <si>
    <t>(up to 12hrs in occupancy)</t>
  </si>
  <si>
    <t>Pack in / First Performance Day</t>
  </si>
  <si>
    <t>Consecutive Performance Days</t>
  </si>
  <si>
    <t>(up to 6hrs occupancy)</t>
  </si>
  <si>
    <t>Same Day Additional Performances</t>
  </si>
  <si>
    <t xml:space="preserve">(extra 4 hrs occupancy) </t>
  </si>
  <si>
    <t>Public Liability Insurance per hire.</t>
  </si>
  <si>
    <t xml:space="preserve"> * Will not be charged if you provide a copy of your insurance</t>
  </si>
  <si>
    <t>Vault Hireage - Half Day</t>
  </si>
  <si>
    <t>(Up to 6hrs occupancy)</t>
  </si>
  <si>
    <t>Vault Hireage - Full day</t>
  </si>
  <si>
    <t>(Up to 12hrs in occupancy)</t>
  </si>
  <si>
    <r>
      <t>Venue Occupancy Overrun</t>
    </r>
    <r>
      <rPr>
        <i/>
        <sz val="10"/>
        <color theme="1"/>
        <rFont val="Roboto"/>
      </rPr>
      <t xml:space="preserve"> (hourly charge for access above contracted occupancy hrs)</t>
    </r>
  </si>
  <si>
    <t>Hrs</t>
  </si>
  <si>
    <t>Vault Overrun</t>
  </si>
  <si>
    <r>
      <t>Venue Occupancy Overrun</t>
    </r>
    <r>
      <rPr>
        <i/>
        <sz val="10"/>
        <color theme="1"/>
        <rFont val="Roboto"/>
      </rPr>
      <t xml:space="preserve"> (Access after 2am)</t>
    </r>
  </si>
  <si>
    <t>Venue Configuration Set Up Costs</t>
  </si>
  <si>
    <t>Configuration Turnaround</t>
  </si>
  <si>
    <t>Pax</t>
  </si>
  <si>
    <t>Custom Configuration Turnaround</t>
  </si>
  <si>
    <t>Venue Hire total</t>
  </si>
  <si>
    <t>Labour</t>
  </si>
  <si>
    <t>Start Time</t>
  </si>
  <si>
    <t>End Time</t>
  </si>
  <si>
    <t xml:space="preserve">Venue Technician (VT) </t>
  </si>
  <si>
    <t>Tuesday</t>
  </si>
  <si>
    <t>Pack In &amp; Plot</t>
  </si>
  <si>
    <t>Wednesday</t>
  </si>
  <si>
    <t>Tech / Opening Performance</t>
  </si>
  <si>
    <t>Thursday</t>
  </si>
  <si>
    <t>Performance</t>
  </si>
  <si>
    <t>Friday</t>
  </si>
  <si>
    <t>Saturday</t>
  </si>
  <si>
    <t>Sunday</t>
  </si>
  <si>
    <t>Performance &amp; pack Out</t>
  </si>
  <si>
    <t>Monday</t>
  </si>
  <si>
    <t>Venue Technician Hours Subtotal</t>
  </si>
  <si>
    <t>Show Operators</t>
  </si>
  <si>
    <t>Performance &amp; Pack Out</t>
  </si>
  <si>
    <t>Dark</t>
  </si>
  <si>
    <t>Show Operator Hours Subtotal</t>
  </si>
  <si>
    <t>Subtotal Hrs</t>
  </si>
  <si>
    <t xml:space="preserve">Technical Crew </t>
  </si>
  <si>
    <t>Pack In</t>
  </si>
  <si>
    <t>Pack Out</t>
  </si>
  <si>
    <t>Technical Crew Hours Subtotal</t>
  </si>
  <si>
    <t>Front of House Supervisor</t>
  </si>
  <si>
    <t>FOH Supervisor Inclusion</t>
  </si>
  <si>
    <t>1 FOH Supervisor - Up to 4 hrs</t>
  </si>
  <si>
    <t>FOH Supervisor Hours Above Inclusion</t>
  </si>
  <si>
    <t>FOH Supervisor Hours Subtotal</t>
  </si>
  <si>
    <t>Ushers</t>
  </si>
  <si>
    <t>Usher Inclusion</t>
  </si>
  <si>
    <t>1 Usher - Up to 3hrs</t>
  </si>
  <si>
    <t>Usher Hours Above Inclusion</t>
  </si>
  <si>
    <t>Ushers Hours Subtotal</t>
  </si>
  <si>
    <t>Box Office</t>
  </si>
  <si>
    <t>Box Office Inclusion</t>
  </si>
  <si>
    <t>Box Office Hours Above Inclusion</t>
  </si>
  <si>
    <t>Box Office Hours Subtotal</t>
  </si>
  <si>
    <t>Security</t>
  </si>
  <si>
    <t>Security Hours</t>
  </si>
  <si>
    <t>Security Hours Subtotal</t>
  </si>
  <si>
    <t>Labour total</t>
  </si>
  <si>
    <t>Marketing</t>
  </si>
  <si>
    <t>Q Marketing Support</t>
  </si>
  <si>
    <t>Equipment - Loft - Standard inclusions &amp; up to $1000 of available internal equipment</t>
  </si>
  <si>
    <t>Qty</t>
  </si>
  <si>
    <t>Days/ Shows</t>
  </si>
  <si>
    <t>Lighting</t>
  </si>
  <si>
    <t>Fixture - 1000w Pacific 12°-28°</t>
  </si>
  <si>
    <t>Fixture - 1000w Pacific 14°-35°</t>
  </si>
  <si>
    <t>Fixture - 1000w Pacific 23°-50°</t>
  </si>
  <si>
    <t>Fixture - 1000w Pacific 45°-75°</t>
  </si>
  <si>
    <t>Fixture - 1200w Rama 5°-60° Standard PC</t>
  </si>
  <si>
    <t>Fixture - 2000w Arena 4-5°-60° PC</t>
  </si>
  <si>
    <t>Fixture - 1000w Parcan Par64 (CP62 as standard )</t>
  </si>
  <si>
    <t>Fixture - 650w Acclaim PC</t>
  </si>
  <si>
    <t>Fixture - 650W Acclaim Fresnel</t>
  </si>
  <si>
    <t>Fixture - Litecraft LED MultiPAR (RGBW)</t>
  </si>
  <si>
    <t>Fixture - PAR16 (Birdie)</t>
  </si>
  <si>
    <t>Fixture - 750w Phillips SL Bar 660 Units</t>
  </si>
  <si>
    <t>Fixture - SL Hydrus 350</t>
  </si>
  <si>
    <t>Fixture - Chauvet Colorado 2 Quad Led Par</t>
  </si>
  <si>
    <t>Fixture - Chauvet Slimpar Pro H</t>
  </si>
  <si>
    <t>Fixture - UV Light QTX 160.4.4</t>
  </si>
  <si>
    <t>Fixture - 4 Cell conventional cyc</t>
  </si>
  <si>
    <t>Effects - FQ 100 Smoke Machine (includes fluid)</t>
  </si>
  <si>
    <t>Effects - Hazer Unique 2.1 (includes fluid)</t>
  </si>
  <si>
    <t>Effects - Medium Disco Ball + Motor</t>
  </si>
  <si>
    <t>Audio</t>
  </si>
  <si>
    <t xml:space="preserve">Speaker - EV ELX112P Powered 12-inch two-way full-range </t>
  </si>
  <si>
    <t>Microphone - Shure BETA58A</t>
  </si>
  <si>
    <t>Microphone - Shure SM57</t>
  </si>
  <si>
    <t>Microphone - Shure SM58</t>
  </si>
  <si>
    <t>Microphone - Shure BETA57A</t>
  </si>
  <si>
    <t>Microphone - Shure BETA87A</t>
  </si>
  <si>
    <t>Microphone - Shure PG56</t>
  </si>
  <si>
    <t>Microphone - Shure PG81</t>
  </si>
  <si>
    <t>Microphone - Shure C606</t>
  </si>
  <si>
    <t>Microphone - Shure PG52</t>
  </si>
  <si>
    <t>Microphone - Wireless Shure ULXD2 – Beta58A mic</t>
  </si>
  <si>
    <t>Microphone - Wireless Shure ULXD2 – headset mic</t>
  </si>
  <si>
    <t>Microphone - Wireless Shure ULXD2 – lapel mic</t>
  </si>
  <si>
    <t>Mic Kit - Shure Drum (1x PG52, 3x PG56, 1x SM57) Pkg</t>
  </si>
  <si>
    <t>Microphone - Wireless Shure UR2-BETA58 Handheld</t>
  </si>
  <si>
    <t>Microphone - Wireless Shure UR1 Belt pack with Headset</t>
  </si>
  <si>
    <t>DI - Stereo</t>
  </si>
  <si>
    <t>DI - Mono</t>
  </si>
  <si>
    <t>DJ Kit (Rane Empath 3ch Mixer, 2 x Technics SL-1200 MK2 Turntables, Serato Scratch Live, no needles) Pkg</t>
  </si>
  <si>
    <t>DJ Set Up (2x EV ELX112P Powered Speakers, 2x Meyer USW Subwoofer, 1x DJ Desk) Pkg</t>
  </si>
  <si>
    <t>Microphone stand – Tall and short with tripod base</t>
  </si>
  <si>
    <t>Microphone stand - Tall straight with round base</t>
  </si>
  <si>
    <t>Microphone stand - Table Microphone with round base</t>
  </si>
  <si>
    <t>AV</t>
  </si>
  <si>
    <t>Projection screen - 1500mm x 2000mm</t>
  </si>
  <si>
    <t>Projection screen - Grandview GRQQB180H 3985 x 2240mm. (Can be flown or stood on the ground)</t>
  </si>
  <si>
    <t>Projector - Hanging Bracket</t>
  </si>
  <si>
    <t>Projector - Panasonic DX 810ES 8500 lumen</t>
  </si>
  <si>
    <t>Projector - Panasonic PT-VZ580A 5000 lumen HD</t>
  </si>
  <si>
    <t>Projector - Panasonic PT-RZ990 10000 lumen HD 16:10 w. ET-DLE170 lens</t>
  </si>
  <si>
    <t>Lens - Wide lens (ET DLE080: 0.8 – 1.0:1) for RZ990 / DX810ES</t>
  </si>
  <si>
    <t>Laptop - MacBook Pro with QLAB5 free version</t>
  </si>
  <si>
    <t>Lectern - w gooseneck mic (not digital)</t>
  </si>
  <si>
    <t>Screen - Samsung 50-inch on stand w wheels</t>
  </si>
  <si>
    <t>Decimator - MD.HZ Cross converter</t>
  </si>
  <si>
    <t>Decimator - MD.LX HDMI/SD bi-directional converter</t>
  </si>
  <si>
    <t>Masking</t>
  </si>
  <si>
    <t>Cyclorama – 9000mm high x 12000mm wide with tail batten (Maximum of $100 per week)</t>
  </si>
  <si>
    <t>Not required in Rangatira</t>
  </si>
  <si>
    <t>Staging</t>
  </si>
  <si>
    <t>1x1m Risers (legs included depending on availability)</t>
  </si>
  <si>
    <t>1x2m Risers (legs included depending on availability)</t>
  </si>
  <si>
    <t>Number</t>
  </si>
  <si>
    <t>Consumables</t>
  </si>
  <si>
    <t>1" Gaffer Tape – Black / White</t>
  </si>
  <si>
    <t>2" Gaffer Tape – Black / White</t>
  </si>
  <si>
    <t>Electrical Tape – Black / White / Grey</t>
  </si>
  <si>
    <t>Gel Cuts (per .25m)</t>
  </si>
  <si>
    <t>Black Foil - 600mm wide (per 0.5m)</t>
  </si>
  <si>
    <t>PAT testing</t>
  </si>
  <si>
    <t>B&amp;W Photocopying A4 (per copy after 10 pages)</t>
  </si>
  <si>
    <t>Colour Photocopying A4 (per copy after 10 pages)</t>
  </si>
  <si>
    <t>B&amp;W Photocopying A3 (per copy)</t>
  </si>
  <si>
    <t>Colour Photocopying A3 (per copy)</t>
  </si>
  <si>
    <t>Equipment subtotal</t>
  </si>
  <si>
    <t>TOTAL INCLUSIONS WITHIN VENUE HIRE</t>
  </si>
  <si>
    <t>Q Support</t>
  </si>
  <si>
    <t>Categories</t>
  </si>
  <si>
    <t>Value ex. GST</t>
  </si>
  <si>
    <t>Value inc. GST</t>
  </si>
  <si>
    <t>Venue</t>
  </si>
  <si>
    <t>Venue support capped at $5,785</t>
  </si>
  <si>
    <t>Equipment</t>
  </si>
  <si>
    <t>Q Internal equipment as available capped at $1000</t>
  </si>
  <si>
    <t>Marketing support capped at $1000</t>
  </si>
  <si>
    <t>Staffing</t>
  </si>
  <si>
    <t>Q Labour capped at $3686.50</t>
  </si>
  <si>
    <t>Total Support</t>
  </si>
  <si>
    <t>TOTAL:</t>
  </si>
  <si>
    <t>NOTES</t>
  </si>
  <si>
    <t xml:space="preserve">1.  This is an estimate of costs based on the information supplied to date and is subject to change. Venue, labour, rental and sales costs are calculated at the end of the season based on actual use. </t>
  </si>
  <si>
    <t>2.  The Technical equipment requirements are based on an educated guess at what your event will require.  This equipment is not booked until advised that it is required.</t>
  </si>
  <si>
    <t>3. VENUE HIRE INCLUSIONS</t>
  </si>
  <si>
    <t xml:space="preserve">3A. Loft Pack in Days: Up to 12 hours occupancy, standard 'End On' configuration, VT NOT included, basic lighting, sound system, air conditioning, basic cleaning, power consumption. </t>
  </si>
  <si>
    <t xml:space="preserve">3B. Loft Pack In / First Performance Day: Up to 12 hours occupancy, standard 'End On' configuration,  4 hours VT, 4 hours Front of House Supervisor, 1 usher for 3 hours, 3 hours Box Office Manager, standard 'End On' configuration, basic lighting, sound system, air conditioning, basic cleaning, power consumption.   </t>
  </si>
  <si>
    <t xml:space="preserve">3C. Loft Consecutive Performance Days: Up to 6 hours occupancy, standard 'End On' configuration,  4 hours VT, 4 hours Front of House Supervisor, 1 usher for 3 hours, 3 hours Box Office Manager, standard 'End On' configuration, basic lighting, sound system, air conditioning, basic cleaning, power consumption.   </t>
  </si>
  <si>
    <t xml:space="preserve">3D. Loft Same Day Additional Performance:  Extra 4 hours occupancy, standard 'End On' configuration, VT NOT included, 4 hours Front of House Supervisor, 1 usher for 3 hours, 3 hours Box Office Manager, standard 'End On' configuration, basic lighting, sound system, air conditioning, basic cleaning, power consumption.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</si>
</sst>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F800]dddd\,\ mmmm\ dd\,\ yyyy"/>
    <numFmt numFmtId="166" formatCode="[$-F400]h:mm:ss\ AM/PM"/>
  </numFmts>
  <fonts count="4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i/>
      <sz val="12"/>
      <color theme="1"/>
      <name val="Calibri"/>
      <family val="2"/>
      <scheme val="minor"/>
    </font>
    <font>
      <sz val="10"/>
      <color indexed="8"/>
      <name val="Arial"/>
      <family val="2"/>
    </font>
    <font>
      <sz val="10"/>
      <color rgb="FFFF0000"/>
      <name val="Calibri"/>
      <family val="2"/>
      <scheme val="minor"/>
    </font>
    <font>
      <sz val="9"/>
      <color theme="1"/>
      <name val="Calibri"/>
      <family val="2"/>
      <scheme val="minor"/>
    </font>
    <font>
      <sz val="10"/>
      <name val="Arial"/>
      <family val="2"/>
    </font>
    <font>
      <sz val="12"/>
      <color rgb="FF000000"/>
      <name val="Calibri"/>
      <family val="2"/>
      <scheme val="minor"/>
    </font>
    <font>
      <sz val="10"/>
      <color rgb="FF000000"/>
      <name val="Calibri"/>
      <family val="2"/>
      <scheme val="minor"/>
    </font>
    <font>
      <sz val="8"/>
      <name val="Calibri"/>
      <family val="2"/>
      <scheme val="minor"/>
    </font>
    <font>
      <b/>
      <sz val="12"/>
      <color theme="1"/>
      <name val="Bebas Neue Bold"/>
      <family val="2"/>
    </font>
    <font>
      <sz val="12"/>
      <color theme="1"/>
      <name val="Bebas Neue Bold"/>
      <family val="2"/>
    </font>
    <font>
      <b/>
      <sz val="36"/>
      <color theme="1"/>
      <name val="Bebas Neue Bold"/>
      <family val="2"/>
    </font>
    <font>
      <sz val="10"/>
      <color theme="1"/>
      <name val="Roboto"/>
    </font>
    <font>
      <b/>
      <sz val="10"/>
      <color theme="1"/>
      <name val="Roboto"/>
    </font>
    <font>
      <sz val="12"/>
      <color theme="1"/>
      <name val="Roboto"/>
    </font>
    <font>
      <b/>
      <sz val="12"/>
      <color theme="1"/>
      <name val="Roboto"/>
    </font>
    <font>
      <b/>
      <sz val="11"/>
      <color theme="1"/>
      <name val="Roboto"/>
    </font>
    <font>
      <b/>
      <sz val="10"/>
      <color rgb="FF00B050"/>
      <name val="Roboto"/>
    </font>
    <font>
      <sz val="9"/>
      <color rgb="FF0070C0"/>
      <name val="Roboto"/>
    </font>
    <font>
      <i/>
      <sz val="10"/>
      <color theme="1"/>
      <name val="Roboto"/>
    </font>
    <font>
      <b/>
      <u/>
      <sz val="11"/>
      <color theme="1"/>
      <name val="Roboto"/>
    </font>
    <font>
      <sz val="10"/>
      <name val="Roboto"/>
    </font>
    <font>
      <b/>
      <i/>
      <sz val="10"/>
      <color theme="1"/>
      <name val="Roboto"/>
    </font>
    <font>
      <i/>
      <sz val="10"/>
      <color rgb="FF0070C0"/>
      <name val="Roboto"/>
    </font>
    <font>
      <b/>
      <sz val="12"/>
      <color rgb="FF00B050"/>
      <name val="Roboto"/>
    </font>
    <font>
      <sz val="8"/>
      <color theme="1"/>
      <name val="Roboto"/>
    </font>
    <font>
      <sz val="9"/>
      <name val="Roboto"/>
    </font>
    <font>
      <b/>
      <sz val="18"/>
      <color theme="1"/>
      <name val="Bebas Neue Bold"/>
      <family val="2"/>
    </font>
    <font>
      <b/>
      <sz val="12"/>
      <color rgb="FF000000"/>
      <name val="Roboto"/>
    </font>
    <font>
      <sz val="9"/>
      <color theme="1"/>
      <name val="Roboto"/>
    </font>
    <font>
      <sz val="9"/>
      <color rgb="FF000000"/>
      <name val="Roboto"/>
    </font>
    <font>
      <sz val="9"/>
      <color rgb="FF000000"/>
      <name val="Poppins Light"/>
    </font>
    <font>
      <sz val="9"/>
      <color theme="1"/>
      <name val="Roboto "/>
    </font>
    <font>
      <i/>
      <sz val="9"/>
      <color theme="1"/>
      <name val="Roboto "/>
    </font>
    <font>
      <sz val="10"/>
      <color theme="1"/>
      <name val="Roboto "/>
    </font>
    <font>
      <sz val="9"/>
      <color rgb="FF000000"/>
      <name val="Roboto "/>
    </font>
    <font>
      <sz val="9"/>
      <color theme="1"/>
      <name val="Poppins Light"/>
    </font>
  </fonts>
  <fills count="1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79998168889431442"/>
        <bgColor indexed="65"/>
      </patternFill>
    </fill>
    <fill>
      <patternFill patternType="solid">
        <fgColor rgb="FFFCD5B4"/>
        <bgColor indexed="64"/>
      </patternFill>
    </fill>
    <fill>
      <patternFill patternType="solid">
        <fgColor theme="9" tint="0.59999389629810485"/>
        <bgColor indexed="64"/>
      </patternFill>
    </fill>
    <fill>
      <patternFill patternType="solid">
        <fgColor rgb="FFFCD5B4"/>
        <bgColor rgb="FF000000"/>
      </patternFill>
    </fill>
    <fill>
      <patternFill patternType="solid">
        <fgColor rgb="FFFFFFFF"/>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top/>
      <bottom/>
      <diagonal/>
    </border>
    <border>
      <left/>
      <right style="thin">
        <color indexed="64"/>
      </right>
      <top/>
      <bottom/>
      <diagonal/>
    </border>
  </borders>
  <cellStyleXfs count="136">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0"/>
    <xf numFmtId="164" fontId="8" fillId="0" borderId="0" applyFont="0" applyFill="0" applyBorder="0" applyAlignment="0" applyProtection="0"/>
    <xf numFmtId="0" fontId="4" fillId="0" borderId="0"/>
    <xf numFmtId="164" fontId="4" fillId="0" borderId="0" applyFont="0" applyFill="0" applyBorder="0" applyAlignment="0" applyProtection="0"/>
    <xf numFmtId="164" fontId="13" fillId="0" borderId="0" applyFont="0" applyFill="0" applyBorder="0" applyAlignment="0" applyProtection="0">
      <alignment vertical="top"/>
    </xf>
    <xf numFmtId="0" fontId="4" fillId="9" borderId="0" applyNumberFormat="0" applyBorder="0" applyAlignment="0" applyProtection="0"/>
    <xf numFmtId="0" fontId="3" fillId="0" borderId="0"/>
    <xf numFmtId="0" fontId="2" fillId="0" borderId="0"/>
    <xf numFmtId="164" fontId="2" fillId="0" borderId="0" applyFont="0" applyFill="0" applyBorder="0" applyAlignment="0" applyProtection="0"/>
    <xf numFmtId="0" fontId="16" fillId="0" borderId="0"/>
    <xf numFmtId="0" fontId="1" fillId="0" borderId="0"/>
    <xf numFmtId="0" fontId="16" fillId="0" borderId="0"/>
    <xf numFmtId="0" fontId="6" fillId="0" borderId="0" applyNumberFormat="0" applyFill="0" applyBorder="0" applyAlignment="0" applyProtection="0"/>
  </cellStyleXfs>
  <cellXfs count="254">
    <xf numFmtId="0" fontId="0" fillId="0" borderId="0" xfId="0"/>
    <xf numFmtId="0" fontId="4" fillId="0" borderId="0" xfId="125"/>
    <xf numFmtId="0" fontId="9" fillId="0" borderId="0" xfId="125" applyFont="1"/>
    <xf numFmtId="0" fontId="4" fillId="0" borderId="0" xfId="125" applyAlignment="1">
      <alignment vertical="center"/>
    </xf>
    <xf numFmtId="0" fontId="5" fillId="0" borderId="0" xfId="125" applyFont="1" applyAlignment="1">
      <alignment vertical="center"/>
    </xf>
    <xf numFmtId="0" fontId="12" fillId="0" borderId="0" xfId="125" applyFont="1" applyAlignment="1">
      <alignment vertical="center"/>
    </xf>
    <xf numFmtId="0" fontId="9" fillId="0" borderId="0" xfId="125" applyFont="1" applyAlignment="1">
      <alignment vertical="center"/>
    </xf>
    <xf numFmtId="0" fontId="10" fillId="0" borderId="0" xfId="125" applyFont="1" applyAlignment="1">
      <alignment vertical="center"/>
    </xf>
    <xf numFmtId="0" fontId="11" fillId="0" borderId="0" xfId="125" applyFont="1" applyAlignment="1">
      <alignment vertical="center"/>
    </xf>
    <xf numFmtId="0" fontId="14" fillId="0" borderId="0" xfId="125" applyFont="1" applyAlignment="1">
      <alignment vertical="center"/>
    </xf>
    <xf numFmtId="0" fontId="15" fillId="0" borderId="0" xfId="125" applyFont="1" applyAlignment="1">
      <alignment vertical="center"/>
    </xf>
    <xf numFmtId="0" fontId="17" fillId="0" borderId="0" xfId="0" applyFont="1"/>
    <xf numFmtId="0" fontId="18" fillId="0" borderId="0" xfId="0" applyFont="1"/>
    <xf numFmtId="0" fontId="4" fillId="4" borderId="0" xfId="125" applyFill="1" applyAlignment="1">
      <alignment vertical="center"/>
    </xf>
    <xf numFmtId="0" fontId="9" fillId="4" borderId="0" xfId="125" applyFont="1" applyFill="1" applyAlignment="1">
      <alignment vertical="center"/>
    </xf>
    <xf numFmtId="0" fontId="20" fillId="0" borderId="0" xfId="125" applyFont="1"/>
    <xf numFmtId="0" fontId="21" fillId="0" borderId="0" xfId="125" applyFont="1"/>
    <xf numFmtId="0" fontId="23" fillId="0" borderId="0" xfId="125" applyFont="1"/>
    <xf numFmtId="0" fontId="24" fillId="0" borderId="0" xfId="125" applyFont="1"/>
    <xf numFmtId="0" fontId="25" fillId="0" borderId="0" xfId="125" applyFont="1"/>
    <xf numFmtId="0" fontId="26" fillId="0" borderId="0" xfId="125" applyFont="1" applyAlignment="1">
      <alignment horizontal="left" vertical="center"/>
    </xf>
    <xf numFmtId="0" fontId="26" fillId="0" borderId="0" xfId="125" applyFont="1" applyAlignment="1">
      <alignment vertical="center"/>
    </xf>
    <xf numFmtId="0" fontId="26" fillId="0" borderId="0" xfId="125" applyFont="1"/>
    <xf numFmtId="0" fontId="25" fillId="0" borderId="0" xfId="125" applyFont="1" applyAlignment="1">
      <alignment vertical="center"/>
    </xf>
    <xf numFmtId="0" fontId="27" fillId="2" borderId="1" xfId="125" applyFont="1" applyFill="1" applyBorder="1" applyAlignment="1">
      <alignment vertical="center"/>
    </xf>
    <xf numFmtId="0" fontId="27" fillId="2" borderId="1" xfId="125" applyFont="1" applyFill="1" applyBorder="1" applyAlignment="1">
      <alignment horizontal="center" vertical="center" wrapText="1"/>
    </xf>
    <xf numFmtId="0" fontId="23" fillId="4" borderId="1" xfId="125" applyFont="1" applyFill="1" applyBorder="1" applyAlignment="1">
      <alignment vertical="center"/>
    </xf>
    <xf numFmtId="164" fontId="23" fillId="4" borderId="1" xfId="126" applyFont="1" applyFill="1" applyBorder="1" applyAlignment="1">
      <alignment vertical="center"/>
    </xf>
    <xf numFmtId="164" fontId="23" fillId="4" borderId="1" xfId="125" applyNumberFormat="1" applyFont="1" applyFill="1" applyBorder="1" applyAlignment="1">
      <alignment horizontal="center" vertical="center" wrapText="1"/>
    </xf>
    <xf numFmtId="164" fontId="23" fillId="0" borderId="1" xfId="126" applyFont="1" applyBorder="1" applyAlignment="1">
      <alignment vertical="center"/>
    </xf>
    <xf numFmtId="0" fontId="23" fillId="4" borderId="1" xfId="125" applyFont="1" applyFill="1" applyBorder="1" applyAlignment="1">
      <alignment horizontal="left" vertical="top"/>
    </xf>
    <xf numFmtId="0" fontId="23" fillId="4" borderId="1" xfId="125" applyFont="1" applyFill="1" applyBorder="1" applyAlignment="1">
      <alignment horizontal="left" vertical="center"/>
    </xf>
    <xf numFmtId="0" fontId="24" fillId="2" borderId="1" xfId="125" applyFont="1" applyFill="1" applyBorder="1" applyAlignment="1">
      <alignment vertical="center" wrapText="1"/>
    </xf>
    <xf numFmtId="164" fontId="24" fillId="7" borderId="1" xfId="125" applyNumberFormat="1" applyFont="1" applyFill="1" applyBorder="1" applyAlignment="1">
      <alignment horizontal="center" vertical="center" wrapText="1"/>
    </xf>
    <xf numFmtId="0" fontId="27" fillId="2" borderId="3" xfId="125" applyFont="1" applyFill="1" applyBorder="1" applyAlignment="1">
      <alignment vertical="center"/>
    </xf>
    <xf numFmtId="165" fontId="23" fillId="0" borderId="1" xfId="125" applyNumberFormat="1" applyFont="1" applyBorder="1" applyAlignment="1">
      <alignment horizontal="left" vertical="top"/>
    </xf>
    <xf numFmtId="164" fontId="28" fillId="0" borderId="1" xfId="126" applyFont="1" applyFill="1" applyBorder="1" applyAlignment="1">
      <alignment vertical="center"/>
    </xf>
    <xf numFmtId="0" fontId="30" fillId="8" borderId="3" xfId="125" applyFont="1" applyFill="1" applyBorder="1" applyAlignment="1">
      <alignment horizontal="right" vertical="top"/>
    </xf>
    <xf numFmtId="0" fontId="30" fillId="8" borderId="2" xfId="125" applyFont="1" applyFill="1" applyBorder="1" applyAlignment="1">
      <alignment horizontal="right" vertical="top"/>
    </xf>
    <xf numFmtId="164" fontId="30" fillId="8" borderId="1" xfId="125" applyNumberFormat="1" applyFont="1" applyFill="1" applyBorder="1" applyAlignment="1">
      <alignment horizontal="center" vertical="center" wrapText="1"/>
    </xf>
    <xf numFmtId="0" fontId="30" fillId="8" borderId="10" xfId="125" applyFont="1" applyFill="1" applyBorder="1" applyAlignment="1">
      <alignment horizontal="right" vertical="top"/>
    </xf>
    <xf numFmtId="0" fontId="30" fillId="8" borderId="11" xfId="125" applyFont="1" applyFill="1" applyBorder="1" applyAlignment="1">
      <alignment horizontal="right" vertical="top"/>
    </xf>
    <xf numFmtId="0" fontId="23" fillId="0" borderId="3" xfId="125" applyFont="1" applyBorder="1" applyAlignment="1">
      <alignment horizontal="left" vertical="top"/>
    </xf>
    <xf numFmtId="0" fontId="30" fillId="8" borderId="3" xfId="125" applyFont="1" applyFill="1" applyBorder="1" applyAlignment="1">
      <alignment vertical="top"/>
    </xf>
    <xf numFmtId="0" fontId="30" fillId="8" borderId="2" xfId="125" applyFont="1" applyFill="1" applyBorder="1" applyAlignment="1">
      <alignment vertical="top"/>
    </xf>
    <xf numFmtId="164" fontId="30" fillId="8" borderId="1" xfId="126" applyFont="1" applyFill="1" applyBorder="1" applyAlignment="1">
      <alignment vertical="center"/>
    </xf>
    <xf numFmtId="164" fontId="24" fillId="7" borderId="1" xfId="126" applyFont="1" applyFill="1" applyBorder="1" applyAlignment="1">
      <alignment vertical="center"/>
    </xf>
    <xf numFmtId="0" fontId="27" fillId="2" borderId="9" xfId="125" applyFont="1" applyFill="1" applyBorder="1" applyAlignment="1">
      <alignment vertical="center"/>
    </xf>
    <xf numFmtId="0" fontId="27" fillId="2" borderId="2" xfId="125" applyFont="1" applyFill="1" applyBorder="1" applyAlignment="1">
      <alignment vertical="center"/>
    </xf>
    <xf numFmtId="0" fontId="24" fillId="0" borderId="9" xfId="125" applyFont="1" applyBorder="1" applyAlignment="1">
      <alignment horizontal="left" vertical="top"/>
    </xf>
    <xf numFmtId="0" fontId="23" fillId="0" borderId="1" xfId="125" applyFont="1" applyBorder="1" applyAlignment="1">
      <alignment vertical="center"/>
    </xf>
    <xf numFmtId="0" fontId="23" fillId="0" borderId="1" xfId="125" applyFont="1" applyBorder="1" applyAlignment="1">
      <alignment horizontal="right" vertical="center"/>
    </xf>
    <xf numFmtId="164" fontId="28" fillId="0" borderId="1" xfId="126" applyFont="1" applyBorder="1" applyAlignment="1">
      <alignment vertical="center"/>
    </xf>
    <xf numFmtId="0" fontId="24" fillId="0" borderId="12" xfId="125" applyFont="1" applyBorder="1" applyAlignment="1">
      <alignment horizontal="left" vertical="top"/>
    </xf>
    <xf numFmtId="0" fontId="34" fillId="0" borderId="12" xfId="125" applyFont="1" applyBorder="1" applyAlignment="1">
      <alignment horizontal="left" vertical="top"/>
    </xf>
    <xf numFmtId="164" fontId="28" fillId="0" borderId="1" xfId="126" applyFont="1" applyBorder="1" applyAlignment="1">
      <alignment horizontal="center" vertical="center"/>
    </xf>
    <xf numFmtId="0" fontId="24" fillId="0" borderId="12" xfId="125" applyFont="1" applyBorder="1" applyAlignment="1">
      <alignment horizontal="center" vertical="top"/>
    </xf>
    <xf numFmtId="164" fontId="28" fillId="0" borderId="1" xfId="126" applyFont="1" applyFill="1" applyBorder="1" applyAlignment="1">
      <alignment horizontal="center" vertical="center"/>
    </xf>
    <xf numFmtId="0" fontId="34" fillId="0" borderId="12" xfId="125" applyFont="1" applyBorder="1" applyAlignment="1">
      <alignment horizontal="left" vertical="top" wrapText="1"/>
    </xf>
    <xf numFmtId="164" fontId="28" fillId="0" borderId="5" xfId="126" applyFont="1" applyFill="1" applyBorder="1" applyAlignment="1">
      <alignment horizontal="center" vertical="center"/>
    </xf>
    <xf numFmtId="164" fontId="28" fillId="0" borderId="5" xfId="126" applyFont="1" applyBorder="1" applyAlignment="1">
      <alignment horizontal="center" vertical="center"/>
    </xf>
    <xf numFmtId="164" fontId="28" fillId="4" borderId="1" xfId="126" applyFont="1" applyFill="1" applyBorder="1" applyAlignment="1">
      <alignment horizontal="center" vertical="center"/>
    </xf>
    <xf numFmtId="0" fontId="24" fillId="0" borderId="7" xfId="125" applyFont="1" applyBorder="1" applyAlignment="1">
      <alignment horizontal="left" vertical="top"/>
    </xf>
    <xf numFmtId="164" fontId="23" fillId="7" borderId="1" xfId="125" applyNumberFormat="1" applyFont="1" applyFill="1" applyBorder="1" applyAlignment="1">
      <alignment horizontal="center" vertical="center" wrapText="1"/>
    </xf>
    <xf numFmtId="0" fontId="27" fillId="2" borderId="9" xfId="125" applyFont="1" applyFill="1" applyBorder="1" applyAlignment="1">
      <alignment horizontal="center" vertical="center" wrapText="1"/>
    </xf>
    <xf numFmtId="0" fontId="26" fillId="3" borderId="3" xfId="125" applyFont="1" applyFill="1" applyBorder="1" applyAlignment="1">
      <alignment horizontal="right" vertical="center"/>
    </xf>
    <xf numFmtId="0" fontId="26" fillId="3" borderId="2" xfId="125" applyFont="1" applyFill="1" applyBorder="1" applyAlignment="1">
      <alignment vertical="center"/>
    </xf>
    <xf numFmtId="0" fontId="26" fillId="3" borderId="4" xfId="125" applyFont="1" applyFill="1" applyBorder="1" applyAlignment="1">
      <alignment vertical="center"/>
    </xf>
    <xf numFmtId="164" fontId="26" fillId="3" borderId="4" xfId="125" applyNumberFormat="1" applyFont="1" applyFill="1" applyBorder="1" applyAlignment="1">
      <alignment horizontal="right" vertical="center"/>
    </xf>
    <xf numFmtId="164" fontId="26" fillId="0" borderId="1" xfId="126" applyFont="1" applyBorder="1" applyAlignment="1">
      <alignment vertical="center"/>
    </xf>
    <xf numFmtId="166" fontId="23" fillId="4" borderId="1" xfId="125" applyNumberFormat="1" applyFont="1" applyFill="1" applyBorder="1" applyAlignment="1">
      <alignment horizontal="left" vertical="center" wrapText="1"/>
    </xf>
    <xf numFmtId="164" fontId="28" fillId="4" borderId="1" xfId="126" applyFont="1" applyFill="1" applyBorder="1" applyAlignment="1">
      <alignment vertical="center"/>
    </xf>
    <xf numFmtId="164" fontId="32" fillId="4" borderId="1" xfId="126" applyFont="1" applyFill="1" applyBorder="1" applyAlignment="1">
      <alignment vertical="center"/>
    </xf>
    <xf numFmtId="0" fontId="29" fillId="4" borderId="2" xfId="125" applyFont="1" applyFill="1" applyBorder="1" applyAlignment="1">
      <alignment horizontal="left" vertical="center"/>
    </xf>
    <xf numFmtId="0" fontId="23" fillId="0" borderId="1" xfId="125" applyFont="1" applyBorder="1" applyAlignment="1">
      <alignment horizontal="left" vertical="top"/>
    </xf>
    <xf numFmtId="0" fontId="27" fillId="3" borderId="1" xfId="125" applyFont="1" applyFill="1" applyBorder="1" applyAlignment="1">
      <alignment vertical="center"/>
    </xf>
    <xf numFmtId="165" fontId="23" fillId="0" borderId="7" xfId="125" applyNumberFormat="1" applyFont="1" applyBorder="1" applyAlignment="1">
      <alignment horizontal="left" vertical="top"/>
    </xf>
    <xf numFmtId="164" fontId="23" fillId="0" borderId="1" xfId="126" applyFont="1" applyFill="1" applyBorder="1" applyAlignment="1">
      <alignment vertical="center"/>
    </xf>
    <xf numFmtId="164" fontId="23" fillId="0" borderId="1" xfId="125" applyNumberFormat="1" applyFont="1" applyBorder="1" applyAlignment="1">
      <alignment horizontal="center" vertical="center" wrapText="1"/>
    </xf>
    <xf numFmtId="0" fontId="27" fillId="2" borderId="1" xfId="125" applyFont="1" applyFill="1" applyBorder="1" applyAlignment="1">
      <alignment horizontal="center" vertical="center"/>
    </xf>
    <xf numFmtId="164" fontId="9" fillId="0" borderId="13" xfId="126" applyFont="1" applyFill="1" applyBorder="1" applyAlignment="1">
      <alignment vertical="center"/>
    </xf>
    <xf numFmtId="0" fontId="24" fillId="2" borderId="1" xfId="125" applyFont="1" applyFill="1" applyBorder="1" applyAlignment="1">
      <alignment vertical="center"/>
    </xf>
    <xf numFmtId="0" fontId="24" fillId="2" borderId="1" xfId="125" applyFont="1" applyFill="1" applyBorder="1" applyAlignment="1">
      <alignment horizontal="center" vertical="center"/>
    </xf>
    <xf numFmtId="0" fontId="23" fillId="0" borderId="0" xfId="125" applyFont="1" applyAlignment="1">
      <alignment vertical="center"/>
    </xf>
    <xf numFmtId="0" fontId="23" fillId="0" borderId="1" xfId="125" applyFont="1" applyBorder="1" applyAlignment="1">
      <alignment horizontal="right" vertical="top" wrapText="1"/>
    </xf>
    <xf numFmtId="0" fontId="27" fillId="2" borderId="1" xfId="125" applyFont="1" applyFill="1" applyBorder="1" applyAlignment="1">
      <alignment horizontal="left" vertical="center"/>
    </xf>
    <xf numFmtId="0" fontId="24" fillId="2" borderId="1" xfId="125" applyFont="1" applyFill="1" applyBorder="1" applyAlignment="1">
      <alignment horizontal="left" vertical="center"/>
    </xf>
    <xf numFmtId="0" fontId="23" fillId="4" borderId="1" xfId="125" applyFont="1" applyFill="1" applyBorder="1" applyAlignment="1">
      <alignment horizontal="left" vertical="center" wrapText="1"/>
    </xf>
    <xf numFmtId="164" fontId="9" fillId="0" borderId="0" xfId="125" applyNumberFormat="1" applyFont="1" applyAlignment="1">
      <alignment vertical="center"/>
    </xf>
    <xf numFmtId="0" fontId="36" fillId="0" borderId="0" xfId="125" applyFont="1" applyAlignment="1">
      <alignment vertical="center"/>
    </xf>
    <xf numFmtId="0" fontId="23" fillId="10" borderId="1" xfId="125" applyFont="1" applyFill="1" applyBorder="1" applyAlignment="1">
      <alignment vertical="center"/>
    </xf>
    <xf numFmtId="165" fontId="23" fillId="10" borderId="3" xfId="125" applyNumberFormat="1" applyFont="1" applyFill="1" applyBorder="1" applyAlignment="1">
      <alignment horizontal="left" vertical="center" wrapText="1"/>
    </xf>
    <xf numFmtId="165" fontId="23" fillId="10" borderId="1" xfId="125" applyNumberFormat="1" applyFont="1" applyFill="1" applyBorder="1" applyAlignment="1">
      <alignment horizontal="left" vertical="top"/>
    </xf>
    <xf numFmtId="166" fontId="23" fillId="10" borderId="1" xfId="125" applyNumberFormat="1" applyFont="1" applyFill="1" applyBorder="1" applyAlignment="1">
      <alignment horizontal="left" vertical="top" wrapText="1"/>
    </xf>
    <xf numFmtId="16" fontId="23" fillId="10" borderId="4" xfId="125" applyNumberFormat="1" applyFont="1" applyFill="1" applyBorder="1" applyAlignment="1">
      <alignment vertical="top" wrapText="1"/>
    </xf>
    <xf numFmtId="0" fontId="23" fillId="10" borderId="1" xfId="125" applyFont="1" applyFill="1" applyBorder="1" applyAlignment="1">
      <alignment horizontal="right" vertical="top" wrapText="1"/>
    </xf>
    <xf numFmtId="165" fontId="23" fillId="10" borderId="7" xfId="125" applyNumberFormat="1" applyFont="1" applyFill="1" applyBorder="1" applyAlignment="1">
      <alignment horizontal="left" vertical="top"/>
    </xf>
    <xf numFmtId="0" fontId="23" fillId="10" borderId="3" xfId="125" applyFont="1" applyFill="1" applyBorder="1" applyAlignment="1">
      <alignment horizontal="left" vertical="top"/>
    </xf>
    <xf numFmtId="0" fontId="24" fillId="10" borderId="3" xfId="125" applyFont="1" applyFill="1" applyBorder="1" applyAlignment="1">
      <alignment horizontal="left" vertical="center"/>
    </xf>
    <xf numFmtId="0" fontId="23" fillId="10" borderId="1" xfId="125" applyFont="1" applyFill="1" applyBorder="1" applyAlignment="1">
      <alignment horizontal="right" vertical="center"/>
    </xf>
    <xf numFmtId="0" fontId="23" fillId="10" borderId="5" xfId="125" applyFont="1" applyFill="1" applyBorder="1" applyAlignment="1">
      <alignment vertical="center"/>
    </xf>
    <xf numFmtId="0" fontId="23" fillId="10" borderId="1" xfId="125" applyFont="1" applyFill="1" applyBorder="1" applyAlignment="1">
      <alignment horizontal="right" vertical="center" wrapText="1"/>
    </xf>
    <xf numFmtId="0" fontId="23" fillId="10" borderId="5" xfId="125" applyFont="1" applyFill="1" applyBorder="1" applyAlignment="1">
      <alignment horizontal="right" vertical="center" wrapText="1"/>
    </xf>
    <xf numFmtId="0" fontId="26" fillId="10" borderId="0" xfId="125" applyFont="1" applyFill="1" applyAlignment="1">
      <alignment horizontal="left"/>
    </xf>
    <xf numFmtId="166" fontId="23" fillId="0" borderId="1" xfId="125" applyNumberFormat="1" applyFont="1" applyBorder="1" applyAlignment="1">
      <alignment horizontal="left" vertical="center" wrapText="1"/>
    </xf>
    <xf numFmtId="0" fontId="33" fillId="0" borderId="10" xfId="125" applyFont="1" applyBorder="1" applyAlignment="1">
      <alignment horizontal="right" vertical="top"/>
    </xf>
    <xf numFmtId="164" fontId="23" fillId="0" borderId="10" xfId="125" applyNumberFormat="1" applyFont="1" applyBorder="1" applyAlignment="1">
      <alignment horizontal="center" vertical="center" wrapText="1"/>
    </xf>
    <xf numFmtId="0" fontId="27" fillId="2" borderId="7" xfId="125" applyFont="1" applyFill="1" applyBorder="1" applyAlignment="1">
      <alignment vertical="center"/>
    </xf>
    <xf numFmtId="0" fontId="27" fillId="2" borderId="8" xfId="125" applyFont="1" applyFill="1" applyBorder="1" applyAlignment="1">
      <alignment vertical="center"/>
    </xf>
    <xf numFmtId="0" fontId="33" fillId="0" borderId="1" xfId="125" applyFont="1" applyBorder="1" applyAlignment="1">
      <alignment horizontal="right" vertical="top"/>
    </xf>
    <xf numFmtId="0" fontId="23" fillId="0" borderId="1" xfId="125" applyFont="1" applyBorder="1" applyAlignment="1">
      <alignment horizontal="left" vertical="center"/>
    </xf>
    <xf numFmtId="165" fontId="23" fillId="0" borderId="3" xfId="125" applyNumberFormat="1" applyFont="1" applyBorder="1" applyAlignment="1">
      <alignment horizontal="left" vertical="center" wrapText="1"/>
    </xf>
    <xf numFmtId="165" fontId="23" fillId="0" borderId="1" xfId="125" applyNumberFormat="1" applyFont="1" applyBorder="1" applyAlignment="1">
      <alignment horizontal="left" vertical="center" wrapText="1"/>
    </xf>
    <xf numFmtId="165" fontId="30" fillId="0" borderId="3" xfId="125" applyNumberFormat="1" applyFont="1" applyBorder="1" applyAlignment="1">
      <alignment horizontal="left" vertical="center" wrapText="1"/>
    </xf>
    <xf numFmtId="0" fontId="30" fillId="0" borderId="3" xfId="125" applyFont="1" applyBorder="1" applyAlignment="1">
      <alignment horizontal="left" vertical="center"/>
    </xf>
    <xf numFmtId="0" fontId="30" fillId="4" borderId="3" xfId="125" applyFont="1" applyFill="1" applyBorder="1" applyAlignment="1">
      <alignment vertical="center"/>
    </xf>
    <xf numFmtId="16" fontId="30" fillId="10" borderId="1" xfId="125" applyNumberFormat="1" applyFont="1" applyFill="1" applyBorder="1" applyAlignment="1">
      <alignment horizontal="center" vertical="top" wrapText="1"/>
    </xf>
    <xf numFmtId="165" fontId="30" fillId="10" borderId="7" xfId="125" applyNumberFormat="1" applyFont="1" applyFill="1" applyBorder="1" applyAlignment="1">
      <alignment horizontal="left" vertical="top"/>
    </xf>
    <xf numFmtId="0" fontId="30" fillId="10" borderId="1" xfId="125" applyFont="1" applyFill="1" applyBorder="1" applyAlignment="1">
      <alignment horizontal="left" vertical="top"/>
    </xf>
    <xf numFmtId="165" fontId="30" fillId="10" borderId="3" xfId="125" applyNumberFormat="1" applyFont="1" applyFill="1" applyBorder="1" applyAlignment="1">
      <alignment horizontal="left" vertical="center" wrapText="1"/>
    </xf>
    <xf numFmtId="165" fontId="30" fillId="0" borderId="7" xfId="125" applyNumberFormat="1" applyFont="1" applyBorder="1" applyAlignment="1">
      <alignment horizontal="left" vertical="top"/>
    </xf>
    <xf numFmtId="0" fontId="30" fillId="0" borderId="1" xfId="125" applyFont="1" applyBorder="1" applyAlignment="1">
      <alignment horizontal="left" vertical="top"/>
    </xf>
    <xf numFmtId="164" fontId="23" fillId="8" borderId="4" xfId="125" applyNumberFormat="1" applyFont="1" applyFill="1" applyBorder="1" applyAlignment="1">
      <alignment horizontal="center" vertical="center" wrapText="1"/>
    </xf>
    <xf numFmtId="16" fontId="30" fillId="0" borderId="1" xfId="125" applyNumberFormat="1" applyFont="1" applyBorder="1" applyAlignment="1">
      <alignment horizontal="left" vertical="top" wrapText="1"/>
    </xf>
    <xf numFmtId="164" fontId="23" fillId="10" borderId="1" xfId="125" applyNumberFormat="1" applyFont="1" applyFill="1" applyBorder="1" applyAlignment="1">
      <alignment horizontal="center" vertical="center" wrapText="1"/>
    </xf>
    <xf numFmtId="0" fontId="30" fillId="10" borderId="6" xfId="125" applyFont="1" applyFill="1" applyBorder="1" applyAlignment="1">
      <alignment horizontal="left" vertical="top" wrapText="1"/>
    </xf>
    <xf numFmtId="0" fontId="30" fillId="10" borderId="4" xfId="125" applyFont="1" applyFill="1" applyBorder="1" applyAlignment="1">
      <alignment vertical="top" wrapText="1"/>
    </xf>
    <xf numFmtId="0" fontId="30" fillId="10" borderId="1" xfId="125" applyFont="1" applyFill="1" applyBorder="1" applyAlignment="1">
      <alignment horizontal="left" vertical="center" wrapText="1"/>
    </xf>
    <xf numFmtId="0" fontId="23" fillId="0" borderId="3" xfId="125" applyFont="1" applyBorder="1" applyAlignment="1">
      <alignment horizontal="left" vertical="center"/>
    </xf>
    <xf numFmtId="0" fontId="24" fillId="0" borderId="14" xfId="125" applyFont="1" applyBorder="1" applyAlignment="1">
      <alignment horizontal="left" vertical="top"/>
    </xf>
    <xf numFmtId="164" fontId="28" fillId="10" borderId="1" xfId="126" applyFont="1" applyFill="1" applyBorder="1" applyAlignment="1">
      <alignment vertical="center"/>
    </xf>
    <xf numFmtId="0" fontId="23" fillId="4" borderId="3" xfId="125" applyFont="1" applyFill="1" applyBorder="1" applyAlignment="1">
      <alignment horizontal="left" vertical="top"/>
    </xf>
    <xf numFmtId="165" fontId="30" fillId="10" borderId="1" xfId="125" applyNumberFormat="1" applyFont="1" applyFill="1" applyBorder="1" applyAlignment="1">
      <alignment horizontal="left" vertical="center" wrapText="1"/>
    </xf>
    <xf numFmtId="164" fontId="28" fillId="10" borderId="1" xfId="126" applyFont="1" applyFill="1" applyBorder="1" applyAlignment="1">
      <alignment horizontal="center" vertical="center" wrapText="1"/>
    </xf>
    <xf numFmtId="0" fontId="37" fillId="4" borderId="1" xfId="125" applyFont="1" applyFill="1" applyBorder="1" applyAlignment="1">
      <alignment horizontal="left" vertical="center"/>
    </xf>
    <xf numFmtId="0" fontId="38" fillId="0" borderId="0" xfId="125" applyFont="1"/>
    <xf numFmtId="0" fontId="25" fillId="0" borderId="0" xfId="125" applyFont="1" applyAlignment="1">
      <alignment wrapText="1"/>
    </xf>
    <xf numFmtId="0" fontId="9" fillId="0" borderId="0" xfId="125" applyFont="1" applyAlignment="1">
      <alignment wrapText="1"/>
    </xf>
    <xf numFmtId="0" fontId="4" fillId="0" borderId="0" xfId="125" applyAlignment="1">
      <alignment wrapText="1"/>
    </xf>
    <xf numFmtId="0" fontId="30" fillId="0" borderId="3" xfId="125" applyFont="1" applyBorder="1" applyAlignment="1">
      <alignment horizontal="left" vertical="top"/>
    </xf>
    <xf numFmtId="164" fontId="23" fillId="0" borderId="1" xfId="126" applyFont="1" applyFill="1" applyBorder="1" applyAlignment="1">
      <alignment horizontal="left" vertical="center"/>
    </xf>
    <xf numFmtId="164" fontId="35" fillId="3" borderId="4" xfId="125" applyNumberFormat="1" applyFont="1" applyFill="1" applyBorder="1" applyAlignment="1">
      <alignment horizontal="right" vertical="center"/>
    </xf>
    <xf numFmtId="0" fontId="33" fillId="3" borderId="2" xfId="125" applyFont="1" applyFill="1" applyBorder="1" applyAlignment="1">
      <alignment horizontal="right" vertical="top"/>
    </xf>
    <xf numFmtId="164" fontId="23" fillId="3" borderId="2" xfId="125" applyNumberFormat="1" applyFont="1" applyFill="1" applyBorder="1" applyAlignment="1">
      <alignment horizontal="center" vertical="center" wrapText="1"/>
    </xf>
    <xf numFmtId="164" fontId="23" fillId="3" borderId="4" xfId="125" applyNumberFormat="1" applyFont="1" applyFill="1" applyBorder="1" applyAlignment="1">
      <alignment horizontal="center" vertical="center" wrapText="1"/>
    </xf>
    <xf numFmtId="0" fontId="25" fillId="3" borderId="2" xfId="125" applyFont="1" applyFill="1" applyBorder="1" applyAlignment="1">
      <alignment horizontal="right" vertical="center"/>
    </xf>
    <xf numFmtId="0" fontId="4" fillId="3" borderId="2" xfId="125" applyFill="1" applyBorder="1"/>
    <xf numFmtId="0" fontId="39" fillId="12" borderId="2" xfId="0" applyFont="1" applyFill="1" applyBorder="1" applyAlignment="1">
      <alignment horizontal="left" vertical="center"/>
    </xf>
    <xf numFmtId="164" fontId="41" fillId="0" borderId="1" xfId="0" applyNumberFormat="1" applyFont="1" applyBorder="1" applyAlignment="1">
      <alignment horizontal="center" vertical="center"/>
    </xf>
    <xf numFmtId="0" fontId="24" fillId="0" borderId="12" xfId="125" applyFont="1" applyBorder="1" applyAlignment="1">
      <alignment vertical="top"/>
    </xf>
    <xf numFmtId="0" fontId="24" fillId="0" borderId="9" xfId="125" applyFont="1" applyBorder="1" applyAlignment="1">
      <alignment vertical="top"/>
    </xf>
    <xf numFmtId="0" fontId="24" fillId="2" borderId="1" xfId="125" applyFont="1" applyFill="1" applyBorder="1" applyAlignment="1">
      <alignment vertical="top"/>
    </xf>
    <xf numFmtId="0" fontId="23" fillId="2" borderId="1" xfId="125" applyFont="1" applyFill="1" applyBorder="1" applyAlignment="1">
      <alignment horizontal="right" vertical="center"/>
    </xf>
    <xf numFmtId="164" fontId="23" fillId="2" borderId="1" xfId="125" applyNumberFormat="1" applyFont="1" applyFill="1" applyBorder="1" applyAlignment="1">
      <alignment horizontal="center" vertical="center" wrapText="1"/>
    </xf>
    <xf numFmtId="164" fontId="28" fillId="2" borderId="5" xfId="126" applyFont="1" applyFill="1" applyBorder="1" applyAlignment="1">
      <alignment horizontal="center" vertical="center"/>
    </xf>
    <xf numFmtId="164" fontId="23" fillId="2" borderId="1" xfId="126" applyFont="1" applyFill="1" applyBorder="1" applyAlignment="1">
      <alignment vertical="center"/>
    </xf>
    <xf numFmtId="0" fontId="27" fillId="4" borderId="0" xfId="125" applyFont="1" applyFill="1" applyAlignment="1">
      <alignment vertical="center"/>
    </xf>
    <xf numFmtId="164" fontId="28" fillId="11" borderId="1" xfId="126" applyFont="1" applyFill="1" applyBorder="1" applyAlignment="1">
      <alignment vertical="center"/>
    </xf>
    <xf numFmtId="164" fontId="23" fillId="0" borderId="5" xfId="126" applyFont="1" applyFill="1" applyBorder="1" applyAlignment="1">
      <alignment vertical="center"/>
    </xf>
    <xf numFmtId="164" fontId="41" fillId="13" borderId="1" xfId="0" applyNumberFormat="1" applyFont="1" applyFill="1" applyBorder="1" applyAlignment="1">
      <alignment horizontal="center" vertical="center" wrapText="1"/>
    </xf>
    <xf numFmtId="164" fontId="40" fillId="0" borderId="1" xfId="0" applyNumberFormat="1" applyFont="1" applyBorder="1" applyAlignment="1">
      <alignment horizontal="center" vertical="center" wrapText="1"/>
    </xf>
    <xf numFmtId="164" fontId="41" fillId="0" borderId="1" xfId="0" applyNumberFormat="1" applyFont="1" applyBorder="1" applyAlignment="1">
      <alignment horizontal="center" vertical="center" wrapText="1"/>
    </xf>
    <xf numFmtId="164" fontId="42" fillId="13" borderId="1" xfId="0" applyNumberFormat="1" applyFont="1" applyFill="1" applyBorder="1" applyAlignment="1">
      <alignment horizontal="center" vertical="center" wrapText="1"/>
    </xf>
    <xf numFmtId="164" fontId="42" fillId="0" borderId="1" xfId="0" applyNumberFormat="1" applyFont="1" applyBorder="1" applyAlignment="1">
      <alignment horizontal="center" vertical="center" wrapText="1"/>
    </xf>
    <xf numFmtId="164" fontId="40" fillId="0" borderId="5" xfId="126" applyFont="1" applyFill="1" applyBorder="1" applyAlignment="1">
      <alignment vertical="center"/>
    </xf>
    <xf numFmtId="164" fontId="23" fillId="0" borderId="1" xfId="126" applyFont="1" applyFill="1" applyBorder="1" applyAlignment="1">
      <alignment horizontal="center" vertical="center"/>
    </xf>
    <xf numFmtId="0" fontId="43" fillId="0" borderId="3" xfId="125" applyFont="1" applyBorder="1" applyAlignment="1">
      <alignment vertical="top" wrapText="1"/>
    </xf>
    <xf numFmtId="0" fontId="43" fillId="0" borderId="4" xfId="125" applyFont="1" applyBorder="1" applyAlignment="1">
      <alignment vertical="top" wrapText="1"/>
    </xf>
    <xf numFmtId="0" fontId="45" fillId="0" borderId="3" xfId="125" applyFont="1" applyBorder="1" applyAlignment="1">
      <alignment horizontal="left" vertical="top" wrapText="1"/>
    </xf>
    <xf numFmtId="0" fontId="45" fillId="0" borderId="10" xfId="125" applyFont="1" applyBorder="1" applyAlignment="1">
      <alignment horizontal="left" vertical="top" wrapText="1"/>
    </xf>
    <xf numFmtId="0" fontId="46" fillId="13" borderId="1" xfId="0" applyFont="1" applyFill="1" applyBorder="1" applyAlignment="1">
      <alignment horizontal="left" vertical="center"/>
    </xf>
    <xf numFmtId="0" fontId="43" fillId="0" borderId="4" xfId="125" applyFont="1" applyBorder="1" applyAlignment="1">
      <alignment horizontal="left" vertical="top" wrapText="1"/>
    </xf>
    <xf numFmtId="0" fontId="46" fillId="0" borderId="0" xfId="0" applyFont="1" applyAlignment="1">
      <alignment horizontal="left"/>
    </xf>
    <xf numFmtId="0" fontId="47" fillId="0" borderId="3" xfId="0" applyFont="1" applyBorder="1" applyAlignment="1">
      <alignment horizontal="left" vertical="center" wrapText="1"/>
    </xf>
    <xf numFmtId="0" fontId="47" fillId="0" borderId="4" xfId="125" applyFont="1" applyBorder="1" applyAlignment="1">
      <alignment horizontal="left" vertical="top" wrapText="1"/>
    </xf>
    <xf numFmtId="0" fontId="47" fillId="0" borderId="6" xfId="125" applyFont="1" applyBorder="1" applyAlignment="1">
      <alignment horizontal="left" vertical="top" wrapText="1"/>
    </xf>
    <xf numFmtId="164" fontId="42" fillId="0" borderId="1" xfId="0" applyNumberFormat="1" applyFont="1" applyBorder="1" applyAlignment="1">
      <alignment horizontal="center" vertical="center"/>
    </xf>
    <xf numFmtId="164" fontId="47" fillId="0" borderId="1" xfId="126" applyFont="1" applyFill="1" applyBorder="1" applyAlignment="1">
      <alignment horizontal="center" vertical="center"/>
    </xf>
    <xf numFmtId="164" fontId="47" fillId="0" borderId="1" xfId="126" applyFont="1" applyFill="1" applyBorder="1" applyAlignment="1">
      <alignment vertical="center"/>
    </xf>
    <xf numFmtId="0" fontId="47" fillId="0" borderId="3" xfId="125" applyFont="1" applyBorder="1" applyAlignment="1">
      <alignment vertical="top" wrapText="1"/>
    </xf>
    <xf numFmtId="0" fontId="47" fillId="0" borderId="4" xfId="125" applyFont="1" applyBorder="1" applyAlignment="1">
      <alignment vertical="top" wrapText="1"/>
    </xf>
    <xf numFmtId="164" fontId="42" fillId="13" borderId="1" xfId="0" applyNumberFormat="1" applyFont="1" applyFill="1" applyBorder="1" applyAlignment="1">
      <alignment horizontal="center" vertical="center"/>
    </xf>
    <xf numFmtId="0" fontId="6" fillId="0" borderId="0" xfId="135" applyFill="1" applyAlignment="1">
      <alignment vertical="center"/>
    </xf>
    <xf numFmtId="0" fontId="24" fillId="11" borderId="2" xfId="125" applyFont="1" applyFill="1" applyBorder="1" applyAlignment="1">
      <alignment horizontal="right" vertical="top"/>
    </xf>
    <xf numFmtId="164" fontId="24" fillId="11" borderId="2" xfId="126" applyFont="1" applyFill="1" applyBorder="1" applyAlignment="1">
      <alignment vertical="center"/>
    </xf>
    <xf numFmtId="0" fontId="24" fillId="11" borderId="2" xfId="125" applyFont="1" applyFill="1" applyBorder="1" applyAlignment="1">
      <alignment horizontal="left" vertical="top"/>
    </xf>
    <xf numFmtId="0" fontId="24" fillId="0" borderId="1" xfId="125" applyFont="1" applyBorder="1" applyAlignment="1">
      <alignment horizontal="right" vertical="top"/>
    </xf>
    <xf numFmtId="164" fontId="24" fillId="0" borderId="1" xfId="126" applyFont="1" applyFill="1" applyBorder="1" applyAlignment="1">
      <alignment vertical="center"/>
    </xf>
    <xf numFmtId="0" fontId="24" fillId="0" borderId="1" xfId="125" applyFont="1" applyBorder="1" applyAlignment="1">
      <alignment horizontal="left" vertical="top"/>
    </xf>
    <xf numFmtId="0" fontId="23" fillId="0" borderId="3" xfId="125" applyFont="1" applyBorder="1" applyAlignment="1">
      <alignment horizontal="center" vertical="top"/>
    </xf>
    <xf numFmtId="0" fontId="23" fillId="0" borderId="4" xfId="125" applyFont="1" applyBorder="1" applyAlignment="1">
      <alignment horizontal="center" vertical="top"/>
    </xf>
    <xf numFmtId="0" fontId="43" fillId="0" borderId="3" xfId="125" applyFont="1" applyBorder="1" applyAlignment="1">
      <alignment vertical="top" wrapText="1"/>
    </xf>
    <xf numFmtId="0" fontId="43" fillId="0" borderId="4" xfId="125" applyFont="1" applyBorder="1" applyAlignment="1">
      <alignment vertical="top" wrapText="1"/>
    </xf>
    <xf numFmtId="0" fontId="46" fillId="13" borderId="3" xfId="0" applyFont="1" applyFill="1" applyBorder="1" applyAlignment="1">
      <alignment horizontal="left" vertical="center"/>
    </xf>
    <xf numFmtId="0" fontId="46" fillId="13" borderId="4" xfId="0" applyFont="1" applyFill="1" applyBorder="1" applyAlignment="1">
      <alignment horizontal="left" vertical="center"/>
    </xf>
    <xf numFmtId="0" fontId="46" fillId="0" borderId="3" xfId="0" applyFont="1" applyBorder="1" applyAlignment="1">
      <alignment horizontal="left" vertical="center" wrapText="1"/>
    </xf>
    <xf numFmtId="0" fontId="46" fillId="0" borderId="4" xfId="0" applyFont="1" applyBorder="1" applyAlignment="1">
      <alignment horizontal="left" vertical="center" wrapText="1"/>
    </xf>
    <xf numFmtId="0" fontId="46" fillId="0" borderId="3" xfId="0" applyFont="1" applyBorder="1" applyAlignment="1">
      <alignment horizontal="left" vertical="center"/>
    </xf>
    <xf numFmtId="0" fontId="46" fillId="0" borderId="4" xfId="0" applyFont="1" applyBorder="1" applyAlignment="1">
      <alignment horizontal="left" vertical="center"/>
    </xf>
    <xf numFmtId="0" fontId="46" fillId="13" borderId="3" xfId="0" applyFont="1" applyFill="1" applyBorder="1" applyAlignment="1">
      <alignment horizontal="left" vertical="center" wrapText="1"/>
    </xf>
    <xf numFmtId="0" fontId="46" fillId="13" borderId="4" xfId="0" applyFont="1" applyFill="1" applyBorder="1" applyAlignment="1">
      <alignment horizontal="left" vertical="center" wrapText="1"/>
    </xf>
    <xf numFmtId="0" fontId="9" fillId="0" borderId="13" xfId="125" applyFont="1" applyBorder="1" applyAlignment="1">
      <alignment horizontal="left" vertical="top" wrapText="1"/>
    </xf>
    <xf numFmtId="0" fontId="9" fillId="0" borderId="0" xfId="125" applyFont="1" applyAlignment="1">
      <alignment horizontal="left" vertical="top" wrapText="1"/>
    </xf>
    <xf numFmtId="0" fontId="30" fillId="8" borderId="3" xfId="125" applyFont="1" applyFill="1" applyBorder="1" applyAlignment="1">
      <alignment horizontal="right" vertical="top"/>
    </xf>
    <xf numFmtId="0" fontId="30" fillId="8" borderId="2" xfId="125" applyFont="1" applyFill="1" applyBorder="1" applyAlignment="1">
      <alignment horizontal="right" vertical="top"/>
    </xf>
    <xf numFmtId="0" fontId="30" fillId="8" borderId="4" xfId="125" applyFont="1" applyFill="1" applyBorder="1" applyAlignment="1">
      <alignment horizontal="right" vertical="top"/>
    </xf>
    <xf numFmtId="0" fontId="26" fillId="6" borderId="3" xfId="125" applyFont="1" applyFill="1" applyBorder="1" applyAlignment="1">
      <alignment horizontal="left" vertical="center"/>
    </xf>
    <xf numFmtId="0" fontId="26" fillId="6" borderId="2" xfId="125" applyFont="1" applyFill="1" applyBorder="1" applyAlignment="1">
      <alignment horizontal="left" vertical="center"/>
    </xf>
    <xf numFmtId="0" fontId="26" fillId="6" borderId="4" xfId="125" applyFont="1" applyFill="1" applyBorder="1" applyAlignment="1">
      <alignment horizontal="left" vertical="center"/>
    </xf>
    <xf numFmtId="0" fontId="31" fillId="0" borderId="2" xfId="125" applyFont="1" applyBorder="1" applyAlignment="1">
      <alignment horizontal="left" vertical="center"/>
    </xf>
    <xf numFmtId="0" fontId="24" fillId="0" borderId="9" xfId="125" applyFont="1" applyBorder="1" applyAlignment="1">
      <alignment horizontal="left" vertical="top"/>
    </xf>
    <xf numFmtId="0" fontId="24" fillId="0" borderId="12" xfId="125" applyFont="1" applyBorder="1" applyAlignment="1">
      <alignment horizontal="left" vertical="top"/>
    </xf>
    <xf numFmtId="0" fontId="26" fillId="5" borderId="3" xfId="125" applyFont="1" applyFill="1" applyBorder="1" applyAlignment="1">
      <alignment horizontal="left" vertical="center"/>
    </xf>
    <xf numFmtId="0" fontId="26" fillId="5" borderId="2" xfId="125" applyFont="1" applyFill="1" applyBorder="1" applyAlignment="1">
      <alignment horizontal="left" vertical="center"/>
    </xf>
    <xf numFmtId="0" fontId="26" fillId="5" borderId="4" xfId="125" applyFont="1" applyFill="1" applyBorder="1" applyAlignment="1">
      <alignment horizontal="left" vertical="center"/>
    </xf>
    <xf numFmtId="0" fontId="24" fillId="7" borderId="3" xfId="125" applyFont="1" applyFill="1" applyBorder="1" applyAlignment="1">
      <alignment horizontal="right" vertical="top"/>
    </xf>
    <xf numFmtId="0" fontId="24" fillId="7" borderId="2" xfId="125" applyFont="1" applyFill="1" applyBorder="1" applyAlignment="1">
      <alignment horizontal="right" vertical="top"/>
    </xf>
    <xf numFmtId="0" fontId="24" fillId="7" borderId="4" xfId="125" applyFont="1" applyFill="1" applyBorder="1" applyAlignment="1">
      <alignment horizontal="right" vertical="top"/>
    </xf>
    <xf numFmtId="0" fontId="24" fillId="3" borderId="3" xfId="125" applyFont="1" applyFill="1" applyBorder="1" applyAlignment="1">
      <alignment horizontal="left" vertical="top"/>
    </xf>
    <xf numFmtId="0" fontId="24" fillId="3" borderId="2" xfId="125" applyFont="1" applyFill="1" applyBorder="1" applyAlignment="1">
      <alignment horizontal="left" vertical="top"/>
    </xf>
    <xf numFmtId="0" fontId="24" fillId="3" borderId="4" xfId="125" applyFont="1" applyFill="1" applyBorder="1" applyAlignment="1">
      <alignment horizontal="left" vertical="top"/>
    </xf>
    <xf numFmtId="0" fontId="24" fillId="7" borderId="3" xfId="125" applyFont="1" applyFill="1" applyBorder="1" applyAlignment="1">
      <alignment horizontal="right" vertical="center" wrapText="1"/>
    </xf>
    <xf numFmtId="0" fontId="24" fillId="7" borderId="2" xfId="125" applyFont="1" applyFill="1" applyBorder="1" applyAlignment="1">
      <alignment horizontal="right" vertical="center" wrapText="1"/>
    </xf>
    <xf numFmtId="0" fontId="24" fillId="7" borderId="4" xfId="125" applyFont="1" applyFill="1" applyBorder="1" applyAlignment="1">
      <alignment horizontal="right" vertical="center" wrapText="1"/>
    </xf>
    <xf numFmtId="0" fontId="24" fillId="2" borderId="3" xfId="125" applyFont="1" applyFill="1" applyBorder="1" applyAlignment="1">
      <alignment horizontal="left" vertical="center" wrapText="1"/>
    </xf>
    <xf numFmtId="0" fontId="24" fillId="2" borderId="4" xfId="125" applyFont="1" applyFill="1" applyBorder="1" applyAlignment="1">
      <alignment horizontal="left" vertical="center" wrapText="1"/>
    </xf>
    <xf numFmtId="0" fontId="22" fillId="0" borderId="0" xfId="125" applyFont="1" applyAlignment="1">
      <alignment horizontal="left"/>
    </xf>
    <xf numFmtId="0" fontId="26" fillId="0" borderId="0" xfId="125" applyFont="1" applyAlignment="1">
      <alignment horizontal="left" vertical="center"/>
    </xf>
    <xf numFmtId="0" fontId="39" fillId="12" borderId="10" xfId="0" applyFont="1" applyFill="1" applyBorder="1" applyAlignment="1">
      <alignment vertical="center"/>
    </xf>
    <xf numFmtId="0" fontId="39" fillId="12" borderId="2" xfId="0" applyFont="1" applyFill="1" applyBorder="1" applyAlignment="1">
      <alignment vertical="center"/>
    </xf>
    <xf numFmtId="0" fontId="39" fillId="12" borderId="2" xfId="0" applyFont="1" applyFill="1" applyBorder="1" applyAlignment="1">
      <alignment horizontal="left" vertical="center"/>
    </xf>
    <xf numFmtId="0" fontId="44" fillId="0" borderId="3" xfId="125" applyFont="1" applyBorder="1" applyAlignment="1">
      <alignment vertical="top" wrapText="1"/>
    </xf>
    <xf numFmtId="0" fontId="44" fillId="0" borderId="4" xfId="125" applyFont="1" applyBorder="1" applyAlignment="1">
      <alignment vertical="top" wrapText="1"/>
    </xf>
    <xf numFmtId="0" fontId="24" fillId="3" borderId="3" xfId="125" applyFont="1" applyFill="1" applyBorder="1" applyAlignment="1">
      <alignment horizontal="left" vertical="center"/>
    </xf>
    <xf numFmtId="0" fontId="24" fillId="3" borderId="2" xfId="125" applyFont="1" applyFill="1" applyBorder="1" applyAlignment="1">
      <alignment horizontal="left" vertical="center"/>
    </xf>
    <xf numFmtId="0" fontId="24" fillId="3" borderId="4" xfId="125" applyFont="1" applyFill="1" applyBorder="1" applyAlignment="1">
      <alignment horizontal="left" vertical="center"/>
    </xf>
    <xf numFmtId="165" fontId="24" fillId="3" borderId="3" xfId="125" applyNumberFormat="1" applyFont="1" applyFill="1" applyBorder="1" applyAlignment="1">
      <alignment horizontal="left" vertical="top"/>
    </xf>
    <xf numFmtId="165" fontId="24" fillId="3" borderId="2" xfId="125" applyNumberFormat="1" applyFont="1" applyFill="1" applyBorder="1" applyAlignment="1">
      <alignment horizontal="left" vertical="top"/>
    </xf>
    <xf numFmtId="165" fontId="24" fillId="3" borderId="4" xfId="125" applyNumberFormat="1" applyFont="1" applyFill="1" applyBorder="1" applyAlignment="1">
      <alignment horizontal="left" vertical="top"/>
    </xf>
    <xf numFmtId="0" fontId="24" fillId="3" borderId="2" xfId="125" applyFont="1" applyFill="1" applyBorder="1" applyAlignment="1">
      <alignment horizontal="center" vertical="top"/>
    </xf>
    <xf numFmtId="0" fontId="25" fillId="0" borderId="0" xfId="125" applyFont="1" applyAlignment="1">
      <alignment horizontal="left" wrapText="1"/>
    </xf>
    <xf numFmtId="0" fontId="25" fillId="0" borderId="0" xfId="125" applyFont="1" applyAlignment="1">
      <alignment horizontal="left" vertical="top" wrapText="1"/>
    </xf>
    <xf numFmtId="0" fontId="25" fillId="0" borderId="0" xfId="125" applyFont="1" applyAlignment="1">
      <alignment wrapText="1"/>
    </xf>
    <xf numFmtId="0" fontId="23" fillId="0" borderId="3" xfId="125" applyFont="1" applyBorder="1" applyAlignment="1">
      <alignment horizontal="left" vertical="top" wrapText="1"/>
    </xf>
    <xf numFmtId="0" fontId="23" fillId="0" borderId="4" xfId="125" applyFont="1" applyBorder="1" applyAlignment="1">
      <alignment horizontal="left" vertical="top" wrapText="1"/>
    </xf>
    <xf numFmtId="0" fontId="33" fillId="7" borderId="3" xfId="125" applyFont="1" applyFill="1" applyBorder="1" applyAlignment="1">
      <alignment horizontal="right" vertical="top"/>
    </xf>
    <xf numFmtId="0" fontId="33" fillId="7" borderId="2" xfId="125" applyFont="1" applyFill="1" applyBorder="1" applyAlignment="1">
      <alignment horizontal="right" vertical="top"/>
    </xf>
    <xf numFmtId="0" fontId="33" fillId="7" borderId="4" xfId="125" applyFont="1" applyFill="1" applyBorder="1" applyAlignment="1">
      <alignment horizontal="right" vertical="top"/>
    </xf>
    <xf numFmtId="0" fontId="33" fillId="8" borderId="2" xfId="125" applyFont="1" applyFill="1" applyBorder="1" applyAlignment="1">
      <alignment horizontal="right" vertical="top"/>
    </xf>
    <xf numFmtId="0" fontId="33" fillId="8" borderId="4" xfId="125" applyFont="1" applyFill="1" applyBorder="1" applyAlignment="1">
      <alignment horizontal="right" vertical="top"/>
    </xf>
    <xf numFmtId="0" fontId="45" fillId="0" borderId="7" xfId="125" applyFont="1" applyBorder="1" applyAlignment="1">
      <alignment horizontal="left" vertical="top" wrapText="1"/>
    </xf>
    <xf numFmtId="0" fontId="45" fillId="0" borderId="4" xfId="125" applyFont="1" applyBorder="1" applyAlignment="1">
      <alignment horizontal="left" vertical="top" wrapText="1"/>
    </xf>
    <xf numFmtId="0" fontId="47" fillId="0" borderId="3" xfId="125" applyFont="1" applyBorder="1" applyAlignment="1">
      <alignment horizontal="left" vertical="top"/>
    </xf>
    <xf numFmtId="0" fontId="47" fillId="0" borderId="4" xfId="125" applyFont="1" applyBorder="1" applyAlignment="1">
      <alignment horizontal="left" vertical="top"/>
    </xf>
  </cellXfs>
  <cellStyles count="136">
    <cellStyle name="20% - Accent1 2" xfId="128" xr:uid="{00000000-0005-0000-0000-000000000000}"/>
    <cellStyle name="Currency 2" xfId="124" xr:uid="{00000000-0005-0000-0000-000002000000}"/>
    <cellStyle name="Currency 2 2" xfId="126" xr:uid="{00000000-0005-0000-0000-000003000000}"/>
    <cellStyle name="Currency 3" xfId="127" xr:uid="{00000000-0005-0000-0000-000004000000}"/>
    <cellStyle name="Currency 4" xfId="131" xr:uid="{00000000-0005-0000-0000-000005000000}"/>
    <cellStyle name="Followed Hyperlink" xfId="46" builtinId="9" hidden="1"/>
    <cellStyle name="Followed Hyperlink" xfId="54" builtinId="9" hidden="1"/>
    <cellStyle name="Followed Hyperlink" xfId="58" builtinId="9" hidden="1"/>
    <cellStyle name="Followed Hyperlink" xfId="40" builtinId="9" hidden="1"/>
    <cellStyle name="Followed Hyperlink" xfId="84" builtinId="9" hidden="1"/>
    <cellStyle name="Followed Hyperlink" xfId="116" builtinId="9" hidden="1"/>
    <cellStyle name="Followed Hyperlink" xfId="102" builtinId="9" hidden="1"/>
    <cellStyle name="Followed Hyperlink" xfId="110" builtinId="9" hidden="1"/>
    <cellStyle name="Followed Hyperlink" xfId="122" builtinId="9" hidden="1"/>
    <cellStyle name="Followed Hyperlink" xfId="86" builtinId="9" hidden="1"/>
    <cellStyle name="Followed Hyperlink" xfId="94" builtinId="9" hidden="1"/>
    <cellStyle name="Followed Hyperlink" xfId="78" builtinId="9" hidden="1"/>
    <cellStyle name="Followed Hyperlink" xfId="82" builtinId="9" hidden="1"/>
    <cellStyle name="Followed Hyperlink" xfId="90" builtinId="9" hidden="1"/>
    <cellStyle name="Followed Hyperlink" xfId="114" builtinId="9" hidden="1"/>
    <cellStyle name="Followed Hyperlink" xfId="118" builtinId="9" hidden="1"/>
    <cellStyle name="Followed Hyperlink" xfId="106" builtinId="9" hidden="1"/>
    <cellStyle name="Followed Hyperlink" xfId="98" builtinId="9" hidden="1"/>
    <cellStyle name="Followed Hyperlink" xfId="100" builtinId="9" hidden="1"/>
    <cellStyle name="Followed Hyperlink" xfId="30" builtinId="9" hidden="1"/>
    <cellStyle name="Followed Hyperlink" xfId="50" builtinId="9" hidden="1"/>
    <cellStyle name="Followed Hyperlink" xfId="56" builtinId="9" hidden="1"/>
    <cellStyle name="Followed Hyperlink" xfId="48" builtinId="9" hidden="1"/>
    <cellStyle name="Followed Hyperlink" xfId="42" builtinId="9" hidden="1"/>
    <cellStyle name="Followed Hyperlink" xfId="4" builtinId="9" hidden="1"/>
    <cellStyle name="Followed Hyperlink" xfId="20" builtinId="9" hidden="1"/>
    <cellStyle name="Followed Hyperlink" xfId="22" builtinId="9" hidden="1"/>
    <cellStyle name="Followed Hyperlink" xfId="16" builtinId="9" hidden="1"/>
    <cellStyle name="Followed Hyperlink" xfId="36" builtinId="9" hidden="1"/>
    <cellStyle name="Followed Hyperlink" xfId="52" builtinId="9" hidden="1"/>
    <cellStyle name="Followed Hyperlink" xfId="68" builtinId="9" hidden="1"/>
    <cellStyle name="Followed Hyperlink" xfId="66" builtinId="9" hidden="1"/>
    <cellStyle name="Followed Hyperlink" xfId="62" builtinId="9" hidden="1"/>
    <cellStyle name="Followed Hyperlink" xfId="120" builtinId="9" hidden="1"/>
    <cellStyle name="Followed Hyperlink" xfId="108" builtinId="9" hidden="1"/>
    <cellStyle name="Followed Hyperlink" xfId="104" builtinId="9" hidden="1"/>
    <cellStyle name="Followed Hyperlink" xfId="96" builtinId="9" hidden="1"/>
    <cellStyle name="Followed Hyperlink" xfId="88" builtinId="9" hidden="1"/>
    <cellStyle name="Followed Hyperlink" xfId="80" builtinId="9" hidden="1"/>
    <cellStyle name="Followed Hyperlink" xfId="76" builtinId="9" hidden="1"/>
    <cellStyle name="Followed Hyperlink" xfId="32" builtinId="9" hidden="1"/>
    <cellStyle name="Followed Hyperlink" xfId="34" builtinId="9" hidden="1"/>
    <cellStyle name="Followed Hyperlink" xfId="38" builtinId="9" hidden="1"/>
    <cellStyle name="Followed Hyperlink" xfId="26" builtinId="9" hidden="1"/>
    <cellStyle name="Followed Hyperlink" xfId="92" builtinId="9" hidden="1"/>
    <cellStyle name="Followed Hyperlink" xfId="112" builtinId="9" hidden="1"/>
    <cellStyle name="Followed Hyperlink" xfId="72" builtinId="9" hidden="1"/>
    <cellStyle name="Followed Hyperlink" xfId="12" builtinId="9" hidden="1"/>
    <cellStyle name="Followed Hyperlink" xfId="8" builtinId="9" hidden="1"/>
    <cellStyle name="Followed Hyperlink" xfId="28" builtinId="9" hidden="1"/>
    <cellStyle name="Followed Hyperlink" xfId="14" builtinId="9" hidden="1"/>
    <cellStyle name="Followed Hyperlink" xfId="18" builtinId="9" hidden="1"/>
    <cellStyle name="Followed Hyperlink" xfId="24" builtinId="9" hidden="1"/>
    <cellStyle name="Followed Hyperlink" xfId="10" builtinId="9" hidden="1"/>
    <cellStyle name="Followed Hyperlink" xfId="2" builtinId="9" hidden="1"/>
    <cellStyle name="Followed Hyperlink" xfId="6" builtinId="9" hidden="1"/>
    <cellStyle name="Followed Hyperlink" xfId="74" builtinId="9" hidden="1"/>
    <cellStyle name="Followed Hyperlink" xfId="60" builtinId="9" hidden="1"/>
    <cellStyle name="Followed Hyperlink" xfId="44" builtinId="9" hidden="1"/>
    <cellStyle name="Followed Hyperlink" xfId="70" builtinId="9" hidden="1"/>
    <cellStyle name="Followed Hyperlink" xfId="64" builtinId="9" hidden="1"/>
    <cellStyle name="Hyperlink" xfId="85" builtinId="8" hidden="1"/>
    <cellStyle name="Hyperlink" xfId="77" builtinId="8" hidden="1"/>
    <cellStyle name="Hyperlink" xfId="69" builtinId="8" hidden="1"/>
    <cellStyle name="Hyperlink" xfId="33" builtinId="8" hidden="1"/>
    <cellStyle name="Hyperlink" xfId="35" builtinId="8" hidden="1"/>
    <cellStyle name="Hyperlink" xfId="39" builtinId="8" hidden="1"/>
    <cellStyle name="Hyperlink" xfId="43" builtinId="8" hidden="1"/>
    <cellStyle name="Hyperlink" xfId="37" builtinId="8" hidden="1"/>
    <cellStyle name="Hyperlink" xfId="101" builtinId="8" hidden="1"/>
    <cellStyle name="Hyperlink" xfId="89" builtinId="8" hidden="1"/>
    <cellStyle name="Hyperlink" xfId="91" builtinId="8" hidden="1"/>
    <cellStyle name="Hyperlink" xfId="95" builtinId="8" hidden="1"/>
    <cellStyle name="Hyperlink" xfId="99" builtinId="8" hidden="1"/>
    <cellStyle name="Hyperlink" xfId="103" builtinId="8" hidden="1"/>
    <cellStyle name="Hyperlink" xfId="105" builtinId="8" hidden="1"/>
    <cellStyle name="Hyperlink" xfId="79" builtinId="8" hidden="1"/>
    <cellStyle name="Hyperlink" xfId="81" builtinId="8" hidden="1"/>
    <cellStyle name="Hyperlink" xfId="83" builtinId="8" hidden="1"/>
    <cellStyle name="Hyperlink" xfId="75" builtinId="8" hidden="1"/>
    <cellStyle name="Hyperlink" xfId="71" builtinId="8" hidden="1"/>
    <cellStyle name="Hyperlink" xfId="73" builtinId="8" hidden="1"/>
    <cellStyle name="Hyperlink" xfId="87" builtinId="8" hidden="1"/>
    <cellStyle name="Hyperlink" xfId="97" builtinId="8" hidden="1"/>
    <cellStyle name="Hyperlink" xfId="107" builtinId="8" hidden="1"/>
    <cellStyle name="Hyperlink" xfId="41" builtinId="8" hidden="1"/>
    <cellStyle name="Hyperlink" xfId="31" builtinId="8" hidden="1"/>
    <cellStyle name="Hyperlink" xfId="93" builtinId="8" hidden="1"/>
    <cellStyle name="Hyperlink" xfId="7" builtinId="8" hidden="1"/>
    <cellStyle name="Hyperlink" xfId="9" builtinId="8" hidden="1"/>
    <cellStyle name="Hyperlink" xfId="11" builtinId="8" hidden="1"/>
    <cellStyle name="Hyperlink" xfId="5" builtinId="8" hidden="1"/>
    <cellStyle name="Hyperlink" xfId="1" builtinId="8" hidden="1"/>
    <cellStyle name="Hyperlink" xfId="3" builtinId="8" hidden="1"/>
    <cellStyle name="Hyperlink" xfId="13" builtinId="8" hidden="1"/>
    <cellStyle name="Hyperlink" xfId="29" builtinId="8" hidden="1"/>
    <cellStyle name="Hyperlink" xfId="65" builtinId="8" hidden="1"/>
    <cellStyle name="Hyperlink" xfId="55" builtinId="8" hidden="1"/>
    <cellStyle name="Hyperlink" xfId="47" builtinId="8" hidden="1"/>
    <cellStyle name="Hyperlink" xfId="111" builtinId="8" hidden="1"/>
    <cellStyle name="Hyperlink" xfId="113" builtinId="8" hidden="1"/>
    <cellStyle name="Hyperlink" xfId="115" builtinId="8" hidden="1"/>
    <cellStyle name="Hyperlink" xfId="121" builtinId="8" hidden="1"/>
    <cellStyle name="Hyperlink" xfId="117" builtinId="8" hidden="1"/>
    <cellStyle name="Hyperlink" xfId="109" builtinId="8" hidden="1"/>
    <cellStyle name="Hyperlink" xfId="119" builtinId="8" hidden="1"/>
    <cellStyle name="Hyperlink" xfId="21" builtinId="8" hidden="1"/>
    <cellStyle name="Hyperlink" xfId="27" builtinId="8" hidden="1"/>
    <cellStyle name="Hyperlink" xfId="61" builtinId="8" hidden="1"/>
    <cellStyle name="Hyperlink" xfId="45" builtinId="8" hidden="1"/>
    <cellStyle name="Hyperlink" xfId="15" builtinId="8" hidden="1"/>
    <cellStyle name="Hyperlink" xfId="17" builtinId="8" hidden="1"/>
    <cellStyle name="Hyperlink" xfId="19" builtinId="8" hidden="1"/>
    <cellStyle name="Hyperlink" xfId="23" builtinId="8" hidden="1"/>
    <cellStyle name="Hyperlink" xfId="25" builtinId="8" hidden="1"/>
    <cellStyle name="Hyperlink" xfId="67" builtinId="8" hidden="1"/>
    <cellStyle name="Hyperlink" xfId="57" builtinId="8" hidden="1"/>
    <cellStyle name="Hyperlink" xfId="59" builtinId="8" hidden="1"/>
    <cellStyle name="Hyperlink" xfId="63" builtinId="8" hidden="1"/>
    <cellStyle name="Hyperlink" xfId="51" builtinId="8" hidden="1"/>
    <cellStyle name="Hyperlink" xfId="53" builtinId="8" hidden="1"/>
    <cellStyle name="Hyperlink" xfId="49" builtinId="8" hidden="1"/>
    <cellStyle name="Hyperlink" xfId="135" builtinId="8"/>
    <cellStyle name="Normal" xfId="0" builtinId="0"/>
    <cellStyle name="Normal 14 2 11" xfId="134" xr:uid="{FE8F7CEA-5B24-426F-83B6-AC978C0C46B1}"/>
    <cellStyle name="Normal 2" xfId="123" xr:uid="{00000000-0005-0000-0000-000082000000}"/>
    <cellStyle name="Normal 2 2" xfId="125" xr:uid="{00000000-0005-0000-0000-000083000000}"/>
    <cellStyle name="Normal 2 2 2" xfId="129" xr:uid="{00000000-0005-0000-0000-000084000000}"/>
    <cellStyle name="Normal 20" xfId="133" xr:uid="{6B6C2B8C-D380-4A12-9841-5E8222EA627E}"/>
    <cellStyle name="Normal 3" xfId="130" xr:uid="{00000000-0005-0000-0000-000085000000}"/>
    <cellStyle name="Normal 86" xfId="132" xr:uid="{9EE5B50A-F5D2-4FCF-8E21-D02F66952ABB}"/>
  </cellStyles>
  <dxfs count="0"/>
  <tableStyles count="0" defaultTableStyle="TableStyleMedium9" defaultPivotStyle="PivotStyleMedium4"/>
  <colors>
    <mruColors>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69160</xdr:colOff>
      <xdr:row>0</xdr:row>
      <xdr:rowOff>180976</xdr:rowOff>
    </xdr:from>
    <xdr:to>
      <xdr:col>8</xdr:col>
      <xdr:colOff>1018532</xdr:colOff>
      <xdr:row>3</xdr:row>
      <xdr:rowOff>64771</xdr:rowOff>
    </xdr:to>
    <xdr:pic>
      <xdr:nvPicPr>
        <xdr:cNvPr id="2" name="Picture 1" descr="Q new logo BLACK - no theatre.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423085" y="180976"/>
          <a:ext cx="943657" cy="990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Alana/AppData/Local/Microsoft/Windows/Temporary%20Internet%20Files/Content.Outlook/F69W5IGM/NZDC-Rotunda%20Tech%20Settlement%20Experiment.xlsx" TargetMode="External"/><Relationship Id="rId1" Type="http://schemas.openxmlformats.org/officeDocument/2006/relationships/externalLinkPath" Target="/Users/Alana/AppData/Local/Microsoft/Windows/Temporary%20Internet%20Files/Content.Outlook/F69W5IGM/NZDC-Rotunda%20Tech%20Settlement%20Experimen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tte-dc-akl-01\Users\Programmes\Arts%20Programme\Folder%20Template\Cost%20Estimates\2016%20Settlement%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ETTLEMENT"/>
      <sheetName val="SUMMARY"/>
      <sheetName val="VENUE RENTAL"/>
      <sheetName val="LABOUR"/>
      <sheetName val="RENTAL"/>
      <sheetName val="SAL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lement Calculations"/>
      <sheetName val="Venue and Technical Personnel"/>
      <sheetName val="Technical Rental and Sales"/>
      <sheetName val="Visitors Service"/>
      <sheetName val="Cost Estimate"/>
    </sheetNames>
    <sheetDataSet>
      <sheetData sheetId="0" refreshError="1"/>
      <sheetData sheetId="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w:/s/QDataCompany/EUtkxqucv9lFt7mf3aYk1ioBILdLYy7HNzmTpoZomtC8xQ?e=wnbU7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R273"/>
  <sheetViews>
    <sheetView showGridLines="0" tabSelected="1" topLeftCell="A122" zoomScaleNormal="100" zoomScaleSheetLayoutView="70" zoomScalePageLayoutView="85" workbookViewId="0">
      <selection activeCell="A172" sqref="A172:J172"/>
    </sheetView>
  </sheetViews>
  <sheetFormatPr defaultColWidth="11" defaultRowHeight="15.75"/>
  <cols>
    <col min="1" max="1" width="45.625" style="1" customWidth="1"/>
    <col min="2" max="2" width="52" style="1" bestFit="1" customWidth="1"/>
    <col min="3" max="4" width="10.625" style="1" bestFit="1" customWidth="1"/>
    <col min="5" max="5" width="11.625" style="1" bestFit="1" customWidth="1"/>
    <col min="6" max="6" width="11.125" style="1" bestFit="1" customWidth="1"/>
    <col min="7" max="7" width="9.375" style="1" bestFit="1" customWidth="1"/>
    <col min="8" max="8" width="11.375" style="1" bestFit="1" customWidth="1"/>
    <col min="9" max="10" width="15.125" style="1" bestFit="1" customWidth="1"/>
    <col min="11" max="11" width="24.375" style="2" customWidth="1"/>
    <col min="12" max="16384" width="11" style="1"/>
  </cols>
  <sheetData>
    <row r="1" spans="1:13" ht="45">
      <c r="A1" s="226" t="s">
        <v>0</v>
      </c>
      <c r="B1" s="226"/>
      <c r="C1" s="226"/>
      <c r="D1" s="226"/>
      <c r="E1" s="226"/>
      <c r="F1" s="226"/>
      <c r="G1" s="226"/>
      <c r="H1" s="226"/>
      <c r="I1" s="226"/>
    </row>
    <row r="2" spans="1:13" ht="23.25">
      <c r="A2" s="135" t="s">
        <v>1</v>
      </c>
      <c r="B2" s="15"/>
      <c r="C2" s="15"/>
      <c r="D2" s="15"/>
      <c r="E2" s="15"/>
      <c r="F2" s="16"/>
      <c r="G2" s="16"/>
      <c r="H2" s="16"/>
      <c r="I2" s="16"/>
    </row>
    <row r="3" spans="1:13">
      <c r="A3" s="15"/>
      <c r="B3" s="15"/>
      <c r="C3" s="15"/>
      <c r="D3" s="15"/>
      <c r="E3" s="15"/>
      <c r="F3" s="16"/>
      <c r="G3" s="16"/>
      <c r="H3" s="16"/>
      <c r="I3" s="16"/>
    </row>
    <row r="4" spans="1:13">
      <c r="A4" s="17" t="s">
        <v>2</v>
      </c>
      <c r="B4" s="22"/>
      <c r="C4" s="22"/>
      <c r="D4" s="22"/>
      <c r="E4" s="22"/>
      <c r="F4" s="19"/>
      <c r="G4" s="19"/>
      <c r="H4" s="19"/>
      <c r="I4" s="19"/>
      <c r="J4" s="19"/>
    </row>
    <row r="5" spans="1:13">
      <c r="A5" s="17" t="s">
        <v>3</v>
      </c>
      <c r="B5" s="22"/>
      <c r="C5" s="22"/>
      <c r="D5" s="22"/>
      <c r="E5" s="22"/>
      <c r="F5" s="19"/>
      <c r="G5" s="19"/>
      <c r="H5" s="19"/>
      <c r="I5" s="19"/>
      <c r="J5" s="19"/>
    </row>
    <row r="6" spans="1:13">
      <c r="A6" s="17" t="s">
        <v>4</v>
      </c>
      <c r="B6" s="22"/>
      <c r="C6" s="22"/>
      <c r="D6" s="22"/>
      <c r="E6" s="22"/>
      <c r="F6" s="19"/>
      <c r="G6" s="19"/>
      <c r="H6" s="19"/>
      <c r="I6" s="19"/>
      <c r="J6" s="19"/>
    </row>
    <row r="7" spans="1:13">
      <c r="A7" s="18" t="s">
        <v>5</v>
      </c>
      <c r="B7" s="22"/>
      <c r="C7" s="22"/>
      <c r="D7" s="22"/>
      <c r="E7" s="22"/>
      <c r="F7" s="19"/>
      <c r="G7" s="19"/>
      <c r="H7" s="19"/>
      <c r="I7" s="19"/>
      <c r="J7" s="19"/>
    </row>
    <row r="8" spans="1:13">
      <c r="A8" s="18" t="s">
        <v>6</v>
      </c>
      <c r="B8" s="22"/>
      <c r="C8" s="22"/>
      <c r="D8" s="22"/>
      <c r="E8" s="22"/>
      <c r="F8" s="19"/>
      <c r="G8" s="19"/>
      <c r="H8" s="19"/>
      <c r="I8" s="19"/>
      <c r="J8" s="19"/>
    </row>
    <row r="9" spans="1:13">
      <c r="A9" s="22"/>
      <c r="B9" s="22"/>
      <c r="C9" s="22"/>
      <c r="D9" s="22"/>
      <c r="E9" s="19"/>
      <c r="F9" s="19"/>
      <c r="G9" s="19"/>
      <c r="H9" s="19"/>
      <c r="I9" s="19"/>
      <c r="J9" s="19"/>
    </row>
    <row r="10" spans="1:13">
      <c r="A10" s="19" t="s">
        <v>7</v>
      </c>
      <c r="B10" s="19"/>
      <c r="C10" s="19"/>
      <c r="D10" s="19"/>
      <c r="E10" s="103"/>
      <c r="F10" s="19"/>
      <c r="G10" s="19"/>
      <c r="H10" s="19"/>
      <c r="I10" s="19"/>
      <c r="J10" s="19"/>
    </row>
    <row r="11" spans="1:13">
      <c r="A11" s="19" t="s">
        <v>8</v>
      </c>
      <c r="B11" s="19"/>
      <c r="C11" s="19"/>
      <c r="D11" s="19"/>
      <c r="E11" s="103" t="s">
        <v>9</v>
      </c>
      <c r="F11" s="19"/>
      <c r="G11" s="19"/>
      <c r="H11" s="19"/>
      <c r="I11" s="19"/>
      <c r="J11" s="19"/>
    </row>
    <row r="12" spans="1:13">
      <c r="A12" s="19"/>
      <c r="B12" s="19"/>
      <c r="C12" s="19"/>
      <c r="D12" s="19"/>
      <c r="E12" s="19"/>
      <c r="F12" s="19"/>
      <c r="G12" s="19"/>
      <c r="H12" s="19"/>
      <c r="I12" s="19"/>
      <c r="J12" s="19"/>
      <c r="K12" s="6"/>
      <c r="L12" s="3"/>
      <c r="M12" s="3"/>
    </row>
    <row r="13" spans="1:13" s="3" customFormat="1" ht="23.1" customHeight="1">
      <c r="A13" s="227" t="s">
        <v>10</v>
      </c>
      <c r="B13" s="227"/>
      <c r="C13" s="20"/>
      <c r="D13" s="20"/>
      <c r="E13" s="228" t="s">
        <v>11</v>
      </c>
      <c r="F13" s="228"/>
      <c r="G13" s="228"/>
      <c r="H13" s="228"/>
      <c r="I13" s="228"/>
      <c r="J13" s="23"/>
      <c r="K13" s="6"/>
    </row>
    <row r="14" spans="1:13" s="3" customFormat="1" ht="23.1" customHeight="1">
      <c r="A14" s="21" t="s">
        <v>12</v>
      </c>
      <c r="B14" s="21"/>
      <c r="C14" s="21"/>
      <c r="D14" s="21"/>
      <c r="E14" s="229"/>
      <c r="F14" s="229"/>
      <c r="G14" s="229"/>
      <c r="H14" s="229"/>
      <c r="I14" s="229"/>
      <c r="J14" s="23"/>
      <c r="K14" s="6"/>
    </row>
    <row r="15" spans="1:13" s="3" customFormat="1" ht="23.1" customHeight="1">
      <c r="A15" s="21" t="s">
        <v>13</v>
      </c>
      <c r="B15" s="21"/>
      <c r="C15" s="21"/>
      <c r="D15" s="21"/>
      <c r="E15" s="230"/>
      <c r="F15" s="230"/>
      <c r="G15" s="230"/>
      <c r="H15" s="230"/>
      <c r="I15" s="230"/>
      <c r="J15" s="23"/>
      <c r="K15" s="6"/>
    </row>
    <row r="16" spans="1:13" s="3" customFormat="1" ht="23.1" customHeight="1">
      <c r="A16" s="21" t="s">
        <v>14</v>
      </c>
      <c r="B16" s="21"/>
      <c r="C16" s="21"/>
      <c r="D16" s="21"/>
      <c r="E16" s="230" t="s">
        <v>15</v>
      </c>
      <c r="F16" s="230"/>
      <c r="G16" s="230"/>
      <c r="H16" s="230"/>
      <c r="I16" s="230"/>
      <c r="J16" s="23"/>
      <c r="K16" s="6"/>
    </row>
    <row r="17" spans="1:13" s="3" customFormat="1" ht="23.1" customHeight="1">
      <c r="A17" s="21" t="s">
        <v>16</v>
      </c>
      <c r="B17" s="21"/>
      <c r="C17" s="21"/>
      <c r="D17" s="21"/>
      <c r="E17" s="230" t="s">
        <v>15</v>
      </c>
      <c r="F17" s="230"/>
      <c r="G17" s="230"/>
      <c r="H17" s="230"/>
      <c r="I17" s="230"/>
      <c r="J17" s="23"/>
      <c r="K17" s="6"/>
    </row>
    <row r="18" spans="1:13" s="3" customFormat="1" ht="23.1" customHeight="1">
      <c r="A18" s="21" t="s">
        <v>17</v>
      </c>
      <c r="B18" s="21"/>
      <c r="C18" s="21"/>
      <c r="D18" s="21"/>
      <c r="E18" s="230" t="s">
        <v>18</v>
      </c>
      <c r="F18" s="230"/>
      <c r="G18" s="230"/>
      <c r="H18" s="230"/>
      <c r="I18" s="230"/>
      <c r="J18" s="21" t="s">
        <v>19</v>
      </c>
      <c r="K18" s="6"/>
    </row>
    <row r="19" spans="1:13" s="3" customFormat="1" ht="23.1" customHeight="1">
      <c r="A19" s="21" t="s">
        <v>20</v>
      </c>
      <c r="B19" s="21"/>
      <c r="C19" s="21"/>
      <c r="D19" s="21"/>
      <c r="E19" s="230">
        <v>117</v>
      </c>
      <c r="F19" s="230"/>
      <c r="G19" s="230"/>
      <c r="H19" s="230"/>
      <c r="I19" s="230"/>
      <c r="J19" s="23"/>
      <c r="K19" s="6"/>
    </row>
    <row r="20" spans="1:13" s="3" customFormat="1" ht="23.1" customHeight="1">
      <c r="A20" s="21" t="s">
        <v>21</v>
      </c>
      <c r="B20" s="21"/>
      <c r="C20" s="21"/>
      <c r="D20" s="21"/>
      <c r="E20" s="147">
        <v>1</v>
      </c>
      <c r="F20" s="147"/>
      <c r="G20" s="147"/>
      <c r="H20" s="147"/>
      <c r="I20" s="147"/>
      <c r="J20" s="23"/>
      <c r="K20" s="6"/>
    </row>
    <row r="21" spans="1:13" s="3" customFormat="1" ht="23.1" customHeight="1">
      <c r="A21" s="21" t="s">
        <v>22</v>
      </c>
      <c r="B21" s="21"/>
      <c r="C21" s="21"/>
      <c r="D21" s="21"/>
      <c r="E21" s="230">
        <v>5</v>
      </c>
      <c r="F21" s="230"/>
      <c r="G21" s="230"/>
      <c r="H21" s="230"/>
      <c r="I21" s="230"/>
      <c r="J21" s="23"/>
      <c r="K21" s="6"/>
    </row>
    <row r="22" spans="1:13" ht="42" customHeight="1">
      <c r="A22" s="19"/>
      <c r="B22" s="19"/>
      <c r="C22" s="19"/>
      <c r="D22" s="19"/>
      <c r="E22" s="19"/>
      <c r="F22" s="19"/>
      <c r="G22" s="19"/>
      <c r="H22" s="19"/>
      <c r="I22" s="19"/>
      <c r="J22" s="19"/>
    </row>
    <row r="23" spans="1:13" s="3" customFormat="1" ht="30" customHeight="1">
      <c r="A23" s="212" t="s">
        <v>23</v>
      </c>
      <c r="B23" s="213"/>
      <c r="C23" s="213"/>
      <c r="D23" s="213"/>
      <c r="E23" s="213"/>
      <c r="F23" s="213"/>
      <c r="G23" s="213"/>
      <c r="H23" s="213"/>
      <c r="I23" s="213"/>
      <c r="J23" s="214"/>
      <c r="K23" s="6"/>
    </row>
    <row r="24" spans="1:13" s="3" customFormat="1">
      <c r="A24" s="24" t="s">
        <v>24</v>
      </c>
      <c r="B24" s="34" t="s">
        <v>25</v>
      </c>
      <c r="C24" s="32"/>
      <c r="D24" s="32"/>
      <c r="E24" s="85" t="s">
        <v>26</v>
      </c>
      <c r="F24" s="79" t="s">
        <v>27</v>
      </c>
      <c r="G24" s="25" t="s">
        <v>28</v>
      </c>
      <c r="H24" s="25" t="s">
        <v>29</v>
      </c>
      <c r="I24" s="25" t="s">
        <v>30</v>
      </c>
      <c r="J24" s="25" t="s">
        <v>31</v>
      </c>
      <c r="K24" s="6"/>
    </row>
    <row r="25" spans="1:13" s="3" customFormat="1">
      <c r="A25" s="75" t="s">
        <v>32</v>
      </c>
      <c r="B25" s="75"/>
      <c r="C25" s="75"/>
      <c r="D25" s="75"/>
      <c r="E25" s="75"/>
      <c r="F25" s="75"/>
      <c r="G25" s="75"/>
      <c r="H25" s="75"/>
      <c r="I25" s="75"/>
      <c r="J25" s="75"/>
      <c r="K25" s="6"/>
    </row>
    <row r="26" spans="1:13" s="3" customFormat="1">
      <c r="A26" s="30" t="s">
        <v>33</v>
      </c>
      <c r="B26" s="139" t="s">
        <v>34</v>
      </c>
      <c r="C26" s="31"/>
      <c r="D26" s="31"/>
      <c r="E26" s="90">
        <v>1</v>
      </c>
      <c r="F26" s="27">
        <v>635</v>
      </c>
      <c r="G26" s="28">
        <f>E26*F26</f>
        <v>635</v>
      </c>
      <c r="H26" s="133">
        <v>0</v>
      </c>
      <c r="I26" s="28">
        <f>G26-H26</f>
        <v>635</v>
      </c>
      <c r="J26" s="29">
        <f>I26*1.15</f>
        <v>730.25</v>
      </c>
      <c r="K26" s="201"/>
      <c r="L26" s="202"/>
      <c r="M26" s="202"/>
    </row>
    <row r="27" spans="1:13" s="3" customFormat="1">
      <c r="A27" s="74" t="s">
        <v>35</v>
      </c>
      <c r="B27" s="114" t="s">
        <v>34</v>
      </c>
      <c r="C27" s="110"/>
      <c r="D27" s="110"/>
      <c r="E27" s="90">
        <v>1</v>
      </c>
      <c r="F27" s="77">
        <v>1030</v>
      </c>
      <c r="G27" s="28">
        <f>E27*F27</f>
        <v>1030</v>
      </c>
      <c r="H27" s="133">
        <v>0</v>
      </c>
      <c r="I27" s="28">
        <f>G27-H27</f>
        <v>1030</v>
      </c>
      <c r="J27" s="29">
        <f>I27*1.15</f>
        <v>1184.5</v>
      </c>
      <c r="K27" s="201"/>
      <c r="L27" s="202"/>
      <c r="M27" s="202"/>
    </row>
    <row r="28" spans="1:13" s="3" customFormat="1">
      <c r="A28" s="74" t="s">
        <v>36</v>
      </c>
      <c r="B28" s="114" t="s">
        <v>37</v>
      </c>
      <c r="C28" s="31"/>
      <c r="D28" s="31"/>
      <c r="E28" s="90">
        <v>4</v>
      </c>
      <c r="F28" s="77">
        <v>1030</v>
      </c>
      <c r="G28" s="28">
        <f t="shared" ref="G28:G32" si="0">E28*F28</f>
        <v>4120</v>
      </c>
      <c r="H28" s="133">
        <v>0</v>
      </c>
      <c r="I28" s="28">
        <f t="shared" ref="I28:I32" si="1">G28-H28</f>
        <v>4120</v>
      </c>
      <c r="J28" s="29">
        <f t="shared" ref="J28:J32" si="2">I28*1.15</f>
        <v>4738</v>
      </c>
      <c r="K28" s="201"/>
      <c r="L28" s="202"/>
      <c r="M28" s="202"/>
    </row>
    <row r="29" spans="1:13" s="3" customFormat="1" hidden="1">
      <c r="A29" s="74" t="s">
        <v>38</v>
      </c>
      <c r="B29" s="115" t="s">
        <v>39</v>
      </c>
      <c r="C29" s="26"/>
      <c r="D29" s="26"/>
      <c r="E29" s="90">
        <v>0</v>
      </c>
      <c r="F29" s="27">
        <v>860</v>
      </c>
      <c r="G29" s="28">
        <f t="shared" si="0"/>
        <v>0</v>
      </c>
      <c r="H29" s="133">
        <v>0</v>
      </c>
      <c r="I29" s="28">
        <f t="shared" si="1"/>
        <v>0</v>
      </c>
      <c r="J29" s="29">
        <f t="shared" si="2"/>
        <v>0</v>
      </c>
      <c r="K29" s="201"/>
      <c r="L29" s="202"/>
      <c r="M29" s="202"/>
    </row>
    <row r="30" spans="1:13" s="13" customFormat="1" hidden="1">
      <c r="A30" s="30" t="s">
        <v>40</v>
      </c>
      <c r="B30" s="73" t="s">
        <v>41</v>
      </c>
      <c r="C30" s="31"/>
      <c r="D30" s="31"/>
      <c r="E30" s="90">
        <v>0</v>
      </c>
      <c r="F30" s="27">
        <v>30</v>
      </c>
      <c r="G30" s="28">
        <f t="shared" si="0"/>
        <v>0</v>
      </c>
      <c r="H30" s="133">
        <v>0</v>
      </c>
      <c r="I30" s="28">
        <f t="shared" si="1"/>
        <v>0</v>
      </c>
      <c r="J30" s="29">
        <f t="shared" si="2"/>
        <v>0</v>
      </c>
      <c r="K30" s="201"/>
      <c r="L30" s="202"/>
      <c r="M30" s="202"/>
    </row>
    <row r="31" spans="1:13" s="13" customFormat="1" hidden="1">
      <c r="A31" s="131" t="s">
        <v>42</v>
      </c>
      <c r="B31" s="134" t="s">
        <v>43</v>
      </c>
      <c r="C31" s="31"/>
      <c r="D31" s="31"/>
      <c r="E31" s="90">
        <v>0</v>
      </c>
      <c r="F31" s="77">
        <v>170</v>
      </c>
      <c r="G31" s="28">
        <f t="shared" si="0"/>
        <v>0</v>
      </c>
      <c r="H31" s="133">
        <v>0</v>
      </c>
      <c r="I31" s="28">
        <f t="shared" si="1"/>
        <v>0</v>
      </c>
      <c r="J31" s="29">
        <f t="shared" si="2"/>
        <v>0</v>
      </c>
      <c r="K31" s="201"/>
      <c r="L31" s="202"/>
      <c r="M31" s="202"/>
    </row>
    <row r="32" spans="1:13" s="13" customFormat="1" hidden="1">
      <c r="A32" s="131" t="s">
        <v>44</v>
      </c>
      <c r="B32" s="134" t="s">
        <v>45</v>
      </c>
      <c r="C32" s="31"/>
      <c r="D32" s="31"/>
      <c r="E32" s="90">
        <v>0</v>
      </c>
      <c r="F32" s="77">
        <v>275</v>
      </c>
      <c r="G32" s="28">
        <f t="shared" si="0"/>
        <v>0</v>
      </c>
      <c r="H32" s="133">
        <v>0</v>
      </c>
      <c r="I32" s="28">
        <f t="shared" si="1"/>
        <v>0</v>
      </c>
      <c r="J32" s="29">
        <f t="shared" si="2"/>
        <v>0</v>
      </c>
      <c r="K32" s="201"/>
      <c r="L32" s="202"/>
      <c r="M32" s="202"/>
    </row>
    <row r="33" spans="1:13" s="3" customFormat="1" ht="28.5" hidden="1" customHeight="1">
      <c r="A33" s="224" t="s">
        <v>46</v>
      </c>
      <c r="B33" s="225"/>
      <c r="C33" s="32"/>
      <c r="D33" s="32"/>
      <c r="E33" s="24" t="s">
        <v>47</v>
      </c>
      <c r="F33" s="79" t="s">
        <v>27</v>
      </c>
      <c r="G33" s="25" t="s">
        <v>28</v>
      </c>
      <c r="H33" s="25" t="s">
        <v>29</v>
      </c>
      <c r="I33" s="25" t="s">
        <v>30</v>
      </c>
      <c r="J33" s="25" t="s">
        <v>31</v>
      </c>
      <c r="K33" s="201"/>
      <c r="L33" s="202"/>
      <c r="M33" s="202"/>
    </row>
    <row r="34" spans="1:13" s="13" customFormat="1" ht="17.100000000000001" hidden="1" customHeight="1">
      <c r="A34" s="91">
        <v>0</v>
      </c>
      <c r="B34" s="119"/>
      <c r="C34" s="104"/>
      <c r="D34" s="104"/>
      <c r="E34" s="90">
        <v>0</v>
      </c>
      <c r="F34" s="27">
        <v>80</v>
      </c>
      <c r="G34" s="28">
        <f>E34*F34</f>
        <v>0</v>
      </c>
      <c r="H34" s="130">
        <v>0</v>
      </c>
      <c r="I34" s="28">
        <f>G34-H34</f>
        <v>0</v>
      </c>
      <c r="J34" s="27">
        <f>I34*1.15</f>
        <v>0</v>
      </c>
      <c r="K34" s="6"/>
    </row>
    <row r="35" spans="1:13" s="13" customFormat="1" ht="15.6" hidden="1" customHeight="1">
      <c r="A35" s="91">
        <v>1</v>
      </c>
      <c r="B35" s="119"/>
      <c r="C35" s="104"/>
      <c r="D35" s="104"/>
      <c r="E35" s="90">
        <v>0</v>
      </c>
      <c r="F35" s="27">
        <v>80</v>
      </c>
      <c r="G35" s="28">
        <f t="shared" ref="G35:G38" si="3">E35*F35</f>
        <v>0</v>
      </c>
      <c r="H35" s="130">
        <v>0</v>
      </c>
      <c r="I35" s="28">
        <f t="shared" ref="I35:I38" si="4">G35-H35</f>
        <v>0</v>
      </c>
      <c r="J35" s="27">
        <f t="shared" ref="J35:J38" si="5">I35*1.15</f>
        <v>0</v>
      </c>
      <c r="K35" s="14"/>
    </row>
    <row r="36" spans="1:13" s="13" customFormat="1" ht="15.6" hidden="1" customHeight="1">
      <c r="A36" s="91">
        <v>2</v>
      </c>
      <c r="B36" s="119"/>
      <c r="C36" s="104"/>
      <c r="D36" s="104"/>
      <c r="E36" s="90">
        <v>0</v>
      </c>
      <c r="F36" s="27">
        <v>80</v>
      </c>
      <c r="G36" s="28">
        <f t="shared" si="3"/>
        <v>0</v>
      </c>
      <c r="H36" s="130">
        <v>0</v>
      </c>
      <c r="I36" s="28">
        <f t="shared" si="4"/>
        <v>0</v>
      </c>
      <c r="J36" s="27">
        <f t="shared" si="5"/>
        <v>0</v>
      </c>
      <c r="K36" s="14"/>
    </row>
    <row r="37" spans="1:13" s="13" customFormat="1" ht="15.6" hidden="1" customHeight="1">
      <c r="A37" s="91">
        <v>3</v>
      </c>
      <c r="B37" s="119"/>
      <c r="C37" s="104"/>
      <c r="D37" s="104"/>
      <c r="E37" s="90">
        <v>0</v>
      </c>
      <c r="F37" s="27">
        <v>80</v>
      </c>
      <c r="G37" s="28">
        <f t="shared" si="3"/>
        <v>0</v>
      </c>
      <c r="H37" s="130">
        <v>0</v>
      </c>
      <c r="I37" s="28">
        <f t="shared" si="4"/>
        <v>0</v>
      </c>
      <c r="J37" s="27">
        <f t="shared" si="5"/>
        <v>0</v>
      </c>
      <c r="K37" s="14"/>
    </row>
    <row r="38" spans="1:13" s="13" customFormat="1" ht="15.6" hidden="1" customHeight="1">
      <c r="A38" s="97" t="s">
        <v>48</v>
      </c>
      <c r="B38" s="132"/>
      <c r="C38" s="104"/>
      <c r="D38" s="104"/>
      <c r="E38" s="90">
        <v>0</v>
      </c>
      <c r="F38" s="27">
        <v>34</v>
      </c>
      <c r="G38" s="28">
        <f t="shared" si="3"/>
        <v>0</v>
      </c>
      <c r="H38" s="130">
        <v>0</v>
      </c>
      <c r="I38" s="28">
        <f t="shared" si="4"/>
        <v>0</v>
      </c>
      <c r="J38" s="27">
        <f t="shared" si="5"/>
        <v>0</v>
      </c>
      <c r="K38" s="14"/>
    </row>
    <row r="39" spans="1:13" s="3" customFormat="1" hidden="1">
      <c r="A39" s="224" t="s">
        <v>49</v>
      </c>
      <c r="B39" s="225"/>
      <c r="C39" s="32"/>
      <c r="D39" s="32"/>
      <c r="E39" s="24" t="s">
        <v>47</v>
      </c>
      <c r="F39" s="79" t="s">
        <v>27</v>
      </c>
      <c r="G39" s="25" t="s">
        <v>28</v>
      </c>
      <c r="H39" s="25" t="s">
        <v>29</v>
      </c>
      <c r="I39" s="25" t="s">
        <v>30</v>
      </c>
      <c r="J39" s="25" t="s">
        <v>31</v>
      </c>
      <c r="K39" s="6"/>
    </row>
    <row r="40" spans="1:13" s="13" customFormat="1" ht="15" hidden="1" customHeight="1">
      <c r="A40" s="91">
        <v>0</v>
      </c>
      <c r="B40" s="119"/>
      <c r="C40" s="104"/>
      <c r="D40" s="104"/>
      <c r="E40" s="90">
        <v>0</v>
      </c>
      <c r="F40" s="27">
        <v>130</v>
      </c>
      <c r="G40" s="28">
        <f>E40*F40</f>
        <v>0</v>
      </c>
      <c r="H40" s="130">
        <v>0</v>
      </c>
      <c r="I40" s="28">
        <f>G40-H40</f>
        <v>0</v>
      </c>
      <c r="J40" s="27">
        <f>I40*1.15</f>
        <v>0</v>
      </c>
    </row>
    <row r="41" spans="1:13" s="13" customFormat="1" ht="15" hidden="1" customHeight="1">
      <c r="A41" s="91">
        <v>1</v>
      </c>
      <c r="B41" s="119"/>
      <c r="C41" s="104"/>
      <c r="D41" s="104"/>
      <c r="E41" s="90">
        <v>0</v>
      </c>
      <c r="F41" s="27">
        <v>130</v>
      </c>
      <c r="G41" s="28">
        <f t="shared" ref="G41:G44" si="6">E41*F41</f>
        <v>0</v>
      </c>
      <c r="H41" s="130">
        <v>0</v>
      </c>
      <c r="I41" s="28">
        <f t="shared" ref="I41:I44" si="7">G41-H41</f>
        <v>0</v>
      </c>
      <c r="J41" s="27">
        <f t="shared" ref="J41:J44" si="8">I41*1.15</f>
        <v>0</v>
      </c>
    </row>
    <row r="42" spans="1:13" s="13" customFormat="1" ht="15" hidden="1" customHeight="1">
      <c r="A42" s="91">
        <v>2</v>
      </c>
      <c r="B42" s="119"/>
      <c r="C42" s="104"/>
      <c r="D42" s="104"/>
      <c r="E42" s="90">
        <v>0</v>
      </c>
      <c r="F42" s="27">
        <v>130</v>
      </c>
      <c r="G42" s="28">
        <f t="shared" si="6"/>
        <v>0</v>
      </c>
      <c r="H42" s="130">
        <v>0</v>
      </c>
      <c r="I42" s="28">
        <f t="shared" si="7"/>
        <v>0</v>
      </c>
      <c r="J42" s="27">
        <f t="shared" si="8"/>
        <v>0</v>
      </c>
    </row>
    <row r="43" spans="1:13" s="13" customFormat="1" ht="18.399999999999999" hidden="1" customHeight="1">
      <c r="A43" s="91">
        <v>3</v>
      </c>
      <c r="B43" s="119"/>
      <c r="C43" s="104"/>
      <c r="D43" s="104"/>
      <c r="E43" s="90">
        <v>0</v>
      </c>
      <c r="F43" s="27">
        <v>130</v>
      </c>
      <c r="G43" s="28">
        <f t="shared" si="6"/>
        <v>0</v>
      </c>
      <c r="H43" s="130">
        <v>0</v>
      </c>
      <c r="I43" s="28">
        <f t="shared" si="7"/>
        <v>0</v>
      </c>
      <c r="J43" s="27">
        <f t="shared" si="8"/>
        <v>0</v>
      </c>
      <c r="K43" s="14"/>
    </row>
    <row r="44" spans="1:13" s="13" customFormat="1" ht="18.399999999999999" hidden="1" customHeight="1">
      <c r="A44" s="97" t="s">
        <v>48</v>
      </c>
      <c r="B44" s="132"/>
      <c r="C44" s="104"/>
      <c r="D44" s="104"/>
      <c r="E44" s="90">
        <v>0</v>
      </c>
      <c r="F44" s="27">
        <v>53</v>
      </c>
      <c r="G44" s="28">
        <f t="shared" si="6"/>
        <v>0</v>
      </c>
      <c r="H44" s="130">
        <v>0</v>
      </c>
      <c r="I44" s="28">
        <f t="shared" si="7"/>
        <v>0</v>
      </c>
      <c r="J44" s="27">
        <f t="shared" si="8"/>
        <v>0</v>
      </c>
      <c r="K44" s="14"/>
    </row>
    <row r="45" spans="1:13" s="13" customFormat="1" ht="30.75" hidden="1" customHeight="1">
      <c r="A45" s="224" t="s">
        <v>50</v>
      </c>
      <c r="B45" s="225"/>
      <c r="C45" s="32"/>
      <c r="D45" s="32"/>
      <c r="E45" s="24" t="s">
        <v>26</v>
      </c>
      <c r="F45" s="79" t="s">
        <v>27</v>
      </c>
      <c r="G45" s="25" t="s">
        <v>28</v>
      </c>
      <c r="H45" s="25" t="s">
        <v>29</v>
      </c>
      <c r="I45" s="25" t="s">
        <v>30</v>
      </c>
      <c r="J45" s="25" t="s">
        <v>31</v>
      </c>
      <c r="K45" s="14"/>
    </row>
    <row r="46" spans="1:13" s="13" customFormat="1" ht="18.399999999999999" hidden="1" customHeight="1">
      <c r="A46" s="111" t="s">
        <v>51</v>
      </c>
      <c r="B46" s="113" t="str">
        <f>"Into " &amp;E18</f>
        <v>Into End On</v>
      </c>
      <c r="C46" s="70"/>
      <c r="D46" s="87"/>
      <c r="E46" s="50">
        <v>1</v>
      </c>
      <c r="F46" s="77">
        <v>0</v>
      </c>
      <c r="G46" s="28">
        <f>E46*F46</f>
        <v>0</v>
      </c>
      <c r="H46" s="71">
        <v>0</v>
      </c>
      <c r="I46" s="28">
        <f>G46-H46</f>
        <v>0</v>
      </c>
      <c r="J46" s="27">
        <f>I46*1.15</f>
        <v>0</v>
      </c>
      <c r="K46" s="6"/>
    </row>
    <row r="47" spans="1:13" s="13" customFormat="1" ht="18.399999999999999" hidden="1" customHeight="1">
      <c r="A47" s="111" t="s">
        <v>51</v>
      </c>
      <c r="B47" s="113" t="str">
        <f>"Out of " &amp; E18</f>
        <v>Out of End On</v>
      </c>
      <c r="C47" s="70"/>
      <c r="D47" s="87"/>
      <c r="E47" s="50">
        <v>1</v>
      </c>
      <c r="F47" s="77">
        <v>0</v>
      </c>
      <c r="G47" s="28">
        <f>E47*F47</f>
        <v>0</v>
      </c>
      <c r="H47" s="71">
        <v>0</v>
      </c>
      <c r="I47" s="28">
        <f>G47-H47</f>
        <v>0</v>
      </c>
      <c r="J47" s="27">
        <f>I47*1.15</f>
        <v>0</v>
      </c>
      <c r="K47" s="6"/>
    </row>
    <row r="48" spans="1:13" s="13" customFormat="1" ht="18.399999999999999" hidden="1" customHeight="1">
      <c r="A48" s="81"/>
      <c r="B48" s="81"/>
      <c r="C48" s="81"/>
      <c r="D48" s="81" t="s">
        <v>52</v>
      </c>
      <c r="E48" s="86" t="s">
        <v>47</v>
      </c>
      <c r="F48" s="79"/>
      <c r="G48" s="25"/>
      <c r="H48" s="25"/>
      <c r="I48" s="25"/>
      <c r="J48" s="25"/>
      <c r="K48" s="6"/>
    </row>
    <row r="49" spans="1:12" s="13" customFormat="1" ht="18.399999999999999" hidden="1" customHeight="1">
      <c r="A49" s="111" t="s">
        <v>53</v>
      </c>
      <c r="B49" s="113" t="str">
        <f>"Into " &amp; E18</f>
        <v>Into End On</v>
      </c>
      <c r="C49" s="70"/>
      <c r="D49" s="101">
        <v>0</v>
      </c>
      <c r="E49" s="90">
        <v>0</v>
      </c>
      <c r="F49" s="77">
        <v>46</v>
      </c>
      <c r="G49" s="28">
        <f>D49*E49*F49</f>
        <v>0</v>
      </c>
      <c r="H49" s="71">
        <v>0</v>
      </c>
      <c r="I49" s="28">
        <f>G49-H49</f>
        <v>0</v>
      </c>
      <c r="J49" s="27">
        <f>I49*1.15</f>
        <v>0</v>
      </c>
      <c r="K49" s="6"/>
    </row>
    <row r="50" spans="1:12" s="13" customFormat="1" ht="18.399999999999999" hidden="1" customHeight="1">
      <c r="A50" s="112" t="s">
        <v>53</v>
      </c>
      <c r="B50" s="113" t="str">
        <f>"Out of " &amp; E18</f>
        <v>Out of End On</v>
      </c>
      <c r="C50" s="70"/>
      <c r="D50" s="101">
        <v>0</v>
      </c>
      <c r="E50" s="90">
        <v>0</v>
      </c>
      <c r="F50" s="77">
        <v>46</v>
      </c>
      <c r="G50" s="28">
        <f>D50*E50*F50</f>
        <v>0</v>
      </c>
      <c r="H50" s="71">
        <v>0</v>
      </c>
      <c r="I50" s="28">
        <f>G50-H50</f>
        <v>0</v>
      </c>
      <c r="J50" s="27">
        <f>I50*1.15</f>
        <v>0</v>
      </c>
      <c r="K50" s="6"/>
    </row>
    <row r="51" spans="1:12" s="3" customFormat="1">
      <c r="A51" s="221" t="s">
        <v>54</v>
      </c>
      <c r="B51" s="222"/>
      <c r="C51" s="222"/>
      <c r="D51" s="222"/>
      <c r="E51" s="222"/>
      <c r="F51" s="222"/>
      <c r="G51" s="222"/>
      <c r="H51" s="223"/>
      <c r="I51" s="33">
        <f>SUM(I26:I32,I34:I38,I40:I44,I46:I50)</f>
        <v>5785</v>
      </c>
      <c r="J51" s="33">
        <f>SUM(J26:J30,J34:J37,J40:J43,J46:J49)</f>
        <v>6652.75</v>
      </c>
      <c r="K51" s="88"/>
      <c r="L51" s="89"/>
    </row>
    <row r="52" spans="1:12" s="3" customFormat="1" ht="16.5" customHeight="1">
      <c r="A52" s="209"/>
      <c r="B52" s="209"/>
      <c r="C52" s="209"/>
      <c r="D52" s="209"/>
      <c r="E52" s="209"/>
      <c r="F52" s="209"/>
      <c r="G52" s="209"/>
      <c r="H52" s="209"/>
      <c r="I52" s="209"/>
      <c r="J52" s="209"/>
      <c r="K52" s="6"/>
    </row>
    <row r="53" spans="1:12" s="3" customFormat="1" ht="30.4" customHeight="1">
      <c r="A53" s="212" t="s">
        <v>55</v>
      </c>
      <c r="B53" s="213"/>
      <c r="C53" s="213"/>
      <c r="D53" s="213"/>
      <c r="E53" s="213"/>
      <c r="F53" s="213"/>
      <c r="G53" s="213"/>
      <c r="H53" s="213"/>
      <c r="I53" s="213"/>
      <c r="J53" s="214"/>
      <c r="K53" s="6"/>
    </row>
    <row r="54" spans="1:12" s="3" customFormat="1" ht="27.4" customHeight="1">
      <c r="A54" s="24" t="s">
        <v>24</v>
      </c>
      <c r="B54" s="34" t="s">
        <v>25</v>
      </c>
      <c r="C54" s="24" t="s">
        <v>56</v>
      </c>
      <c r="D54" s="24" t="s">
        <v>57</v>
      </c>
      <c r="E54" s="79" t="s">
        <v>47</v>
      </c>
      <c r="F54" s="79" t="s">
        <v>27</v>
      </c>
      <c r="G54" s="25" t="s">
        <v>28</v>
      </c>
      <c r="H54" s="25" t="s">
        <v>29</v>
      </c>
      <c r="I54" s="25" t="s">
        <v>30</v>
      </c>
      <c r="J54" s="25" t="s">
        <v>31</v>
      </c>
      <c r="K54" s="6"/>
    </row>
    <row r="55" spans="1:12" s="5" customFormat="1">
      <c r="A55" s="218" t="s">
        <v>58</v>
      </c>
      <c r="B55" s="219"/>
      <c r="C55" s="219"/>
      <c r="D55" s="219"/>
      <c r="E55" s="219"/>
      <c r="F55" s="219"/>
      <c r="G55" s="219"/>
      <c r="H55" s="219"/>
      <c r="I55" s="219"/>
      <c r="J55" s="220"/>
      <c r="K55" s="8"/>
    </row>
    <row r="56" spans="1:12" s="3" customFormat="1">
      <c r="A56" s="92" t="s">
        <v>59</v>
      </c>
      <c r="B56" s="125" t="s">
        <v>60</v>
      </c>
      <c r="C56" s="93">
        <v>0.375</v>
      </c>
      <c r="D56" s="93">
        <v>0.875</v>
      </c>
      <c r="E56" s="50">
        <f t="shared" ref="E56:E85" si="9">(D56-C56)*24</f>
        <v>12</v>
      </c>
      <c r="F56" s="77">
        <v>62</v>
      </c>
      <c r="G56" s="78">
        <f t="shared" ref="G56:G85" si="10">E56*F56</f>
        <v>744</v>
      </c>
      <c r="H56" s="157">
        <v>0</v>
      </c>
      <c r="I56" s="28">
        <f t="shared" ref="I56:I85" si="11">G56-H56</f>
        <v>744</v>
      </c>
      <c r="J56" s="29">
        <f t="shared" ref="J56:J85" si="12">I56*1.15</f>
        <v>855.59999999999991</v>
      </c>
    </row>
    <row r="57" spans="1:12" s="3" customFormat="1">
      <c r="A57" s="92" t="s">
        <v>61</v>
      </c>
      <c r="B57" s="125" t="s">
        <v>62</v>
      </c>
      <c r="C57" s="93">
        <v>0.45833333333333331</v>
      </c>
      <c r="D57" s="93">
        <v>0.875</v>
      </c>
      <c r="E57" s="50">
        <f t="shared" si="9"/>
        <v>10</v>
      </c>
      <c r="F57" s="77">
        <v>62</v>
      </c>
      <c r="G57" s="78">
        <f t="shared" si="10"/>
        <v>620</v>
      </c>
      <c r="H57" s="157">
        <f>4*F57</f>
        <v>248</v>
      </c>
      <c r="I57" s="28">
        <f t="shared" si="11"/>
        <v>372</v>
      </c>
      <c r="J57" s="29">
        <f t="shared" si="12"/>
        <v>427.79999999999995</v>
      </c>
    </row>
    <row r="58" spans="1:12" s="3" customFormat="1">
      <c r="A58" s="92" t="s">
        <v>63</v>
      </c>
      <c r="B58" s="125" t="s">
        <v>64</v>
      </c>
      <c r="C58" s="93">
        <v>0.70833333333333337</v>
      </c>
      <c r="D58" s="93">
        <v>0.875</v>
      </c>
      <c r="E58" s="50">
        <f t="shared" si="9"/>
        <v>3.9999999999999991</v>
      </c>
      <c r="F58" s="77">
        <v>62</v>
      </c>
      <c r="G58" s="78">
        <f t="shared" si="10"/>
        <v>247.99999999999994</v>
      </c>
      <c r="H58" s="157">
        <f t="shared" ref="H57:H61" si="13">4*F58</f>
        <v>248</v>
      </c>
      <c r="I58" s="28">
        <f t="shared" si="11"/>
        <v>0</v>
      </c>
      <c r="J58" s="29">
        <f t="shared" si="12"/>
        <v>0</v>
      </c>
    </row>
    <row r="59" spans="1:12" s="3" customFormat="1">
      <c r="A59" s="92" t="s">
        <v>65</v>
      </c>
      <c r="B59" s="125" t="s">
        <v>64</v>
      </c>
      <c r="C59" s="93">
        <v>0.70833333333333337</v>
      </c>
      <c r="D59" s="93">
        <v>0.875</v>
      </c>
      <c r="E59" s="50">
        <f t="shared" si="9"/>
        <v>3.9999999999999991</v>
      </c>
      <c r="F59" s="77">
        <v>62</v>
      </c>
      <c r="G59" s="78">
        <f t="shared" si="10"/>
        <v>247.99999999999994</v>
      </c>
      <c r="H59" s="157">
        <f t="shared" si="13"/>
        <v>248</v>
      </c>
      <c r="I59" s="28">
        <f t="shared" si="11"/>
        <v>0</v>
      </c>
      <c r="J59" s="29">
        <f t="shared" si="12"/>
        <v>0</v>
      </c>
    </row>
    <row r="60" spans="1:12" s="3" customFormat="1">
      <c r="A60" s="92" t="s">
        <v>66</v>
      </c>
      <c r="B60" s="125" t="s">
        <v>64</v>
      </c>
      <c r="C60" s="93">
        <v>0.70833333333333337</v>
      </c>
      <c r="D60" s="93">
        <v>0.875</v>
      </c>
      <c r="E60" s="50">
        <f t="shared" si="9"/>
        <v>3.9999999999999991</v>
      </c>
      <c r="F60" s="77">
        <v>62</v>
      </c>
      <c r="G60" s="78">
        <f t="shared" si="10"/>
        <v>247.99999999999994</v>
      </c>
      <c r="H60" s="157">
        <f t="shared" si="13"/>
        <v>248</v>
      </c>
      <c r="I60" s="28">
        <f t="shared" si="11"/>
        <v>0</v>
      </c>
      <c r="J60" s="29">
        <f t="shared" si="12"/>
        <v>0</v>
      </c>
    </row>
    <row r="61" spans="1:12" s="3" customFormat="1">
      <c r="A61" s="92" t="s">
        <v>67</v>
      </c>
      <c r="B61" s="125" t="s">
        <v>68</v>
      </c>
      <c r="C61" s="93">
        <v>0.625</v>
      </c>
      <c r="D61" s="93">
        <v>0.875</v>
      </c>
      <c r="E61" s="50">
        <f t="shared" si="9"/>
        <v>6</v>
      </c>
      <c r="F61" s="77">
        <v>62</v>
      </c>
      <c r="G61" s="78">
        <f t="shared" si="10"/>
        <v>372</v>
      </c>
      <c r="H61" s="157">
        <f t="shared" si="13"/>
        <v>248</v>
      </c>
      <c r="I61" s="28">
        <v>0</v>
      </c>
      <c r="J61" s="29">
        <f t="shared" si="12"/>
        <v>0</v>
      </c>
      <c r="K61" s="3" t="s">
        <v>19</v>
      </c>
    </row>
    <row r="62" spans="1:12" s="3" customFormat="1" hidden="1">
      <c r="A62" s="92" t="s">
        <v>69</v>
      </c>
      <c r="B62" s="125" t="s">
        <v>19</v>
      </c>
      <c r="C62" s="93">
        <v>0</v>
      </c>
      <c r="D62" s="93">
        <v>0</v>
      </c>
      <c r="E62" s="50">
        <f t="shared" si="9"/>
        <v>0</v>
      </c>
      <c r="F62" s="77">
        <v>62</v>
      </c>
      <c r="G62" s="78">
        <f t="shared" si="10"/>
        <v>0</v>
      </c>
      <c r="H62" s="157">
        <v>0</v>
      </c>
      <c r="I62" s="28">
        <f t="shared" si="11"/>
        <v>0</v>
      </c>
      <c r="J62" s="29">
        <f t="shared" si="12"/>
        <v>0</v>
      </c>
    </row>
    <row r="63" spans="1:12" s="3" customFormat="1" hidden="1">
      <c r="A63" s="92" t="s">
        <v>59</v>
      </c>
      <c r="B63" s="125" t="s">
        <v>19</v>
      </c>
      <c r="C63" s="93">
        <v>0</v>
      </c>
      <c r="D63" s="93">
        <v>0</v>
      </c>
      <c r="E63" s="50">
        <f t="shared" si="9"/>
        <v>0</v>
      </c>
      <c r="F63" s="77">
        <v>62</v>
      </c>
      <c r="G63" s="78">
        <f t="shared" si="10"/>
        <v>0</v>
      </c>
      <c r="H63" s="157">
        <v>0</v>
      </c>
      <c r="I63" s="28">
        <f t="shared" si="11"/>
        <v>0</v>
      </c>
      <c r="J63" s="29">
        <f t="shared" si="12"/>
        <v>0</v>
      </c>
    </row>
    <row r="64" spans="1:12" s="3" customFormat="1" hidden="1">
      <c r="A64" s="92" t="s">
        <v>61</v>
      </c>
      <c r="B64" s="125" t="s">
        <v>19</v>
      </c>
      <c r="C64" s="93">
        <v>0</v>
      </c>
      <c r="D64" s="93">
        <v>0</v>
      </c>
      <c r="E64" s="50">
        <f t="shared" si="9"/>
        <v>0</v>
      </c>
      <c r="F64" s="77">
        <v>62</v>
      </c>
      <c r="G64" s="78">
        <f t="shared" si="10"/>
        <v>0</v>
      </c>
      <c r="H64" s="157">
        <v>0</v>
      </c>
      <c r="I64" s="28">
        <f t="shared" si="11"/>
        <v>0</v>
      </c>
      <c r="J64" s="29">
        <f t="shared" si="12"/>
        <v>0</v>
      </c>
    </row>
    <row r="65" spans="1:11" s="3" customFormat="1" hidden="1">
      <c r="A65" s="92" t="s">
        <v>63</v>
      </c>
      <c r="B65" s="125" t="s">
        <v>19</v>
      </c>
      <c r="C65" s="93">
        <v>0</v>
      </c>
      <c r="D65" s="93">
        <v>0</v>
      </c>
      <c r="E65" s="50">
        <f t="shared" si="9"/>
        <v>0</v>
      </c>
      <c r="F65" s="77">
        <v>62</v>
      </c>
      <c r="G65" s="28">
        <f t="shared" si="10"/>
        <v>0</v>
      </c>
      <c r="H65" s="157">
        <v>0</v>
      </c>
      <c r="I65" s="28">
        <f t="shared" si="11"/>
        <v>0</v>
      </c>
      <c r="J65" s="29">
        <f t="shared" si="12"/>
        <v>0</v>
      </c>
      <c r="K65" s="3" t="s">
        <v>19</v>
      </c>
    </row>
    <row r="66" spans="1:11" s="3" customFormat="1" hidden="1">
      <c r="A66" s="92" t="s">
        <v>65</v>
      </c>
      <c r="B66" s="125" t="s">
        <v>19</v>
      </c>
      <c r="C66" s="93">
        <v>0</v>
      </c>
      <c r="D66" s="93">
        <v>0</v>
      </c>
      <c r="E66" s="50">
        <f t="shared" si="9"/>
        <v>0</v>
      </c>
      <c r="F66" s="77">
        <v>62</v>
      </c>
      <c r="G66" s="28">
        <f t="shared" si="10"/>
        <v>0</v>
      </c>
      <c r="H66" s="157">
        <v>0</v>
      </c>
      <c r="I66" s="28">
        <f t="shared" si="11"/>
        <v>0</v>
      </c>
      <c r="J66" s="29">
        <f t="shared" si="12"/>
        <v>0</v>
      </c>
    </row>
    <row r="67" spans="1:11" s="3" customFormat="1" hidden="1">
      <c r="A67" s="92" t="s">
        <v>66</v>
      </c>
      <c r="B67" s="125" t="s">
        <v>19</v>
      </c>
      <c r="C67" s="93">
        <v>0</v>
      </c>
      <c r="D67" s="93">
        <v>0</v>
      </c>
      <c r="E67" s="50">
        <f t="shared" si="9"/>
        <v>0</v>
      </c>
      <c r="F67" s="77">
        <v>62</v>
      </c>
      <c r="G67" s="28">
        <f t="shared" si="10"/>
        <v>0</v>
      </c>
      <c r="H67" s="157">
        <v>0</v>
      </c>
      <c r="I67" s="28">
        <f t="shared" si="11"/>
        <v>0</v>
      </c>
      <c r="J67" s="29">
        <f t="shared" si="12"/>
        <v>0</v>
      </c>
    </row>
    <row r="68" spans="1:11" s="3" customFormat="1" hidden="1">
      <c r="A68" s="92" t="s">
        <v>67</v>
      </c>
      <c r="B68" s="125" t="s">
        <v>19</v>
      </c>
      <c r="C68" s="93">
        <v>0</v>
      </c>
      <c r="D68" s="93">
        <v>0</v>
      </c>
      <c r="E68" s="50">
        <f t="shared" si="9"/>
        <v>0</v>
      </c>
      <c r="F68" s="77">
        <v>62</v>
      </c>
      <c r="G68" s="28">
        <f t="shared" si="10"/>
        <v>0</v>
      </c>
      <c r="H68" s="157">
        <v>0</v>
      </c>
      <c r="I68" s="28">
        <f t="shared" si="11"/>
        <v>0</v>
      </c>
      <c r="J68" s="29">
        <f t="shared" si="12"/>
        <v>0</v>
      </c>
    </row>
    <row r="69" spans="1:11" s="3" customFormat="1" hidden="1">
      <c r="A69" s="92"/>
      <c r="B69" s="125"/>
      <c r="C69" s="93">
        <v>0</v>
      </c>
      <c r="D69" s="93">
        <v>0</v>
      </c>
      <c r="E69" s="50">
        <f t="shared" si="9"/>
        <v>0</v>
      </c>
      <c r="F69" s="77">
        <v>60</v>
      </c>
      <c r="G69" s="28">
        <f t="shared" si="10"/>
        <v>0</v>
      </c>
      <c r="H69" s="130">
        <v>0</v>
      </c>
      <c r="I69" s="28">
        <f t="shared" si="11"/>
        <v>0</v>
      </c>
      <c r="J69" s="29">
        <f t="shared" si="12"/>
        <v>0</v>
      </c>
    </row>
    <row r="70" spans="1:11" s="3" customFormat="1" hidden="1">
      <c r="A70" s="92"/>
      <c r="B70" s="125"/>
      <c r="C70" s="93">
        <v>0</v>
      </c>
      <c r="D70" s="93">
        <v>0</v>
      </c>
      <c r="E70" s="50">
        <f t="shared" si="9"/>
        <v>0</v>
      </c>
      <c r="F70" s="77">
        <v>60</v>
      </c>
      <c r="G70" s="28">
        <f t="shared" si="10"/>
        <v>0</v>
      </c>
      <c r="H70" s="130">
        <v>0</v>
      </c>
      <c r="I70" s="28">
        <f t="shared" si="11"/>
        <v>0</v>
      </c>
      <c r="J70" s="29">
        <f t="shared" si="12"/>
        <v>0</v>
      </c>
    </row>
    <row r="71" spans="1:11" s="3" customFormat="1" hidden="1">
      <c r="A71" s="92"/>
      <c r="B71" s="125"/>
      <c r="C71" s="93">
        <v>0</v>
      </c>
      <c r="D71" s="93">
        <v>0</v>
      </c>
      <c r="E71" s="50">
        <f t="shared" si="9"/>
        <v>0</v>
      </c>
      <c r="F71" s="77">
        <v>60</v>
      </c>
      <c r="G71" s="28">
        <f t="shared" si="10"/>
        <v>0</v>
      </c>
      <c r="H71" s="130">
        <v>0</v>
      </c>
      <c r="I71" s="28">
        <f t="shared" si="11"/>
        <v>0</v>
      </c>
      <c r="J71" s="29">
        <f t="shared" si="12"/>
        <v>0</v>
      </c>
    </row>
    <row r="72" spans="1:11" s="3" customFormat="1" hidden="1">
      <c r="A72" s="92"/>
      <c r="B72" s="125"/>
      <c r="C72" s="93">
        <v>0</v>
      </c>
      <c r="D72" s="93">
        <v>0</v>
      </c>
      <c r="E72" s="50">
        <f t="shared" si="9"/>
        <v>0</v>
      </c>
      <c r="F72" s="77">
        <v>60</v>
      </c>
      <c r="G72" s="28">
        <f t="shared" si="10"/>
        <v>0</v>
      </c>
      <c r="H72" s="130">
        <v>0</v>
      </c>
      <c r="I72" s="28">
        <f t="shared" si="11"/>
        <v>0</v>
      </c>
      <c r="J72" s="29">
        <f t="shared" si="12"/>
        <v>0</v>
      </c>
    </row>
    <row r="73" spans="1:11" s="3" customFormat="1" hidden="1">
      <c r="A73" s="92"/>
      <c r="B73" s="125"/>
      <c r="C73" s="93">
        <v>0</v>
      </c>
      <c r="D73" s="93">
        <v>0</v>
      </c>
      <c r="E73" s="50">
        <f t="shared" si="9"/>
        <v>0</v>
      </c>
      <c r="F73" s="77">
        <v>60</v>
      </c>
      <c r="G73" s="28">
        <f t="shared" si="10"/>
        <v>0</v>
      </c>
      <c r="H73" s="130">
        <v>0</v>
      </c>
      <c r="I73" s="28">
        <f t="shared" si="11"/>
        <v>0</v>
      </c>
      <c r="J73" s="29">
        <f t="shared" si="12"/>
        <v>0</v>
      </c>
    </row>
    <row r="74" spans="1:11" s="3" customFormat="1" hidden="1">
      <c r="A74" s="92"/>
      <c r="B74" s="125"/>
      <c r="C74" s="93">
        <v>0</v>
      </c>
      <c r="D74" s="93">
        <v>0</v>
      </c>
      <c r="E74" s="50">
        <f t="shared" si="9"/>
        <v>0</v>
      </c>
      <c r="F74" s="77">
        <v>60</v>
      </c>
      <c r="G74" s="28">
        <f t="shared" si="10"/>
        <v>0</v>
      </c>
      <c r="H74" s="130">
        <v>0</v>
      </c>
      <c r="I74" s="28">
        <f t="shared" si="11"/>
        <v>0</v>
      </c>
      <c r="J74" s="29">
        <f t="shared" si="12"/>
        <v>0</v>
      </c>
    </row>
    <row r="75" spans="1:11" s="3" customFormat="1" hidden="1">
      <c r="A75" s="92"/>
      <c r="B75" s="125"/>
      <c r="C75" s="93">
        <v>0</v>
      </c>
      <c r="D75" s="93">
        <v>0</v>
      </c>
      <c r="E75" s="50">
        <f t="shared" si="9"/>
        <v>0</v>
      </c>
      <c r="F75" s="77">
        <v>60</v>
      </c>
      <c r="G75" s="28">
        <f t="shared" si="10"/>
        <v>0</v>
      </c>
      <c r="H75" s="130">
        <v>0</v>
      </c>
      <c r="I75" s="28">
        <f t="shared" si="11"/>
        <v>0</v>
      </c>
      <c r="J75" s="29">
        <f t="shared" si="12"/>
        <v>0</v>
      </c>
    </row>
    <row r="76" spans="1:11" s="3" customFormat="1" hidden="1">
      <c r="A76" s="92"/>
      <c r="B76" s="125"/>
      <c r="C76" s="93">
        <v>0</v>
      </c>
      <c r="D76" s="93">
        <v>0</v>
      </c>
      <c r="E76" s="50">
        <f t="shared" si="9"/>
        <v>0</v>
      </c>
      <c r="F76" s="77">
        <v>60</v>
      </c>
      <c r="G76" s="28">
        <f t="shared" si="10"/>
        <v>0</v>
      </c>
      <c r="H76" s="130">
        <v>0</v>
      </c>
      <c r="I76" s="28">
        <f t="shared" si="11"/>
        <v>0</v>
      </c>
      <c r="J76" s="29">
        <f t="shared" si="12"/>
        <v>0</v>
      </c>
    </row>
    <row r="77" spans="1:11" s="3" customFormat="1" hidden="1">
      <c r="A77" s="92"/>
      <c r="B77" s="125"/>
      <c r="C77" s="93">
        <v>0</v>
      </c>
      <c r="D77" s="93">
        <v>0</v>
      </c>
      <c r="E77" s="50">
        <f t="shared" si="9"/>
        <v>0</v>
      </c>
      <c r="F77" s="77">
        <v>60</v>
      </c>
      <c r="G77" s="28">
        <f t="shared" si="10"/>
        <v>0</v>
      </c>
      <c r="H77" s="130">
        <v>0</v>
      </c>
      <c r="I77" s="28">
        <f t="shared" si="11"/>
        <v>0</v>
      </c>
      <c r="J77" s="29">
        <f t="shared" si="12"/>
        <v>0</v>
      </c>
    </row>
    <row r="78" spans="1:11" s="3" customFormat="1" hidden="1">
      <c r="A78" s="92"/>
      <c r="B78" s="125"/>
      <c r="C78" s="93">
        <v>0</v>
      </c>
      <c r="D78" s="93">
        <v>0</v>
      </c>
      <c r="E78" s="50">
        <f t="shared" si="9"/>
        <v>0</v>
      </c>
      <c r="F78" s="77">
        <v>60</v>
      </c>
      <c r="G78" s="28">
        <f t="shared" si="10"/>
        <v>0</v>
      </c>
      <c r="H78" s="130">
        <v>0</v>
      </c>
      <c r="I78" s="28">
        <f t="shared" si="11"/>
        <v>0</v>
      </c>
      <c r="J78" s="29">
        <f t="shared" si="12"/>
        <v>0</v>
      </c>
    </row>
    <row r="79" spans="1:11" s="3" customFormat="1" hidden="1">
      <c r="A79" s="92"/>
      <c r="B79" s="125"/>
      <c r="C79" s="93">
        <v>0</v>
      </c>
      <c r="D79" s="93">
        <v>0</v>
      </c>
      <c r="E79" s="50">
        <f t="shared" si="9"/>
        <v>0</v>
      </c>
      <c r="F79" s="77">
        <v>60</v>
      </c>
      <c r="G79" s="28">
        <f t="shared" si="10"/>
        <v>0</v>
      </c>
      <c r="H79" s="130">
        <v>0</v>
      </c>
      <c r="I79" s="28">
        <f t="shared" si="11"/>
        <v>0</v>
      </c>
      <c r="J79" s="29">
        <f t="shared" si="12"/>
        <v>0</v>
      </c>
    </row>
    <row r="80" spans="1:11" s="3" customFormat="1" hidden="1">
      <c r="A80" s="92"/>
      <c r="B80" s="125"/>
      <c r="C80" s="93">
        <v>0</v>
      </c>
      <c r="D80" s="93">
        <v>0</v>
      </c>
      <c r="E80" s="50">
        <f t="shared" si="9"/>
        <v>0</v>
      </c>
      <c r="F80" s="77">
        <v>60</v>
      </c>
      <c r="G80" s="28">
        <f t="shared" si="10"/>
        <v>0</v>
      </c>
      <c r="H80" s="130">
        <v>0</v>
      </c>
      <c r="I80" s="28">
        <f t="shared" si="11"/>
        <v>0</v>
      </c>
      <c r="J80" s="29">
        <f t="shared" si="12"/>
        <v>0</v>
      </c>
    </row>
    <row r="81" spans="1:14" s="3" customFormat="1" hidden="1">
      <c r="A81" s="92"/>
      <c r="B81" s="125"/>
      <c r="C81" s="93">
        <v>0</v>
      </c>
      <c r="D81" s="93">
        <v>0</v>
      </c>
      <c r="E81" s="50">
        <f t="shared" si="9"/>
        <v>0</v>
      </c>
      <c r="F81" s="77">
        <v>60</v>
      </c>
      <c r="G81" s="28">
        <f t="shared" si="10"/>
        <v>0</v>
      </c>
      <c r="H81" s="130">
        <v>0</v>
      </c>
      <c r="I81" s="28">
        <f t="shared" si="11"/>
        <v>0</v>
      </c>
      <c r="J81" s="29">
        <f t="shared" si="12"/>
        <v>0</v>
      </c>
    </row>
    <row r="82" spans="1:14" s="3" customFormat="1" hidden="1">
      <c r="A82" s="92"/>
      <c r="B82" s="125"/>
      <c r="C82" s="93">
        <v>0</v>
      </c>
      <c r="D82" s="93">
        <v>0</v>
      </c>
      <c r="E82" s="50">
        <f t="shared" si="9"/>
        <v>0</v>
      </c>
      <c r="F82" s="77">
        <v>60</v>
      </c>
      <c r="G82" s="28">
        <f t="shared" si="10"/>
        <v>0</v>
      </c>
      <c r="H82" s="130">
        <v>0</v>
      </c>
      <c r="I82" s="28">
        <f t="shared" si="11"/>
        <v>0</v>
      </c>
      <c r="J82" s="29">
        <f t="shared" si="12"/>
        <v>0</v>
      </c>
    </row>
    <row r="83" spans="1:14" s="3" customFormat="1" hidden="1">
      <c r="A83" s="92"/>
      <c r="B83" s="125"/>
      <c r="C83" s="93">
        <v>0</v>
      </c>
      <c r="D83" s="93">
        <v>0</v>
      </c>
      <c r="E83" s="50">
        <f t="shared" si="9"/>
        <v>0</v>
      </c>
      <c r="F83" s="77">
        <v>60</v>
      </c>
      <c r="G83" s="28">
        <f t="shared" si="10"/>
        <v>0</v>
      </c>
      <c r="H83" s="130">
        <v>0</v>
      </c>
      <c r="I83" s="28">
        <f t="shared" si="11"/>
        <v>0</v>
      </c>
      <c r="J83" s="29">
        <f t="shared" si="12"/>
        <v>0</v>
      </c>
    </row>
    <row r="84" spans="1:14" s="3" customFormat="1" hidden="1">
      <c r="A84" s="92"/>
      <c r="B84" s="125"/>
      <c r="C84" s="93">
        <v>0</v>
      </c>
      <c r="D84" s="93">
        <v>0</v>
      </c>
      <c r="E84" s="50">
        <f t="shared" si="9"/>
        <v>0</v>
      </c>
      <c r="F84" s="77">
        <v>60</v>
      </c>
      <c r="G84" s="28">
        <f t="shared" si="10"/>
        <v>0</v>
      </c>
      <c r="H84" s="130">
        <v>0</v>
      </c>
      <c r="I84" s="28">
        <f t="shared" si="11"/>
        <v>0</v>
      </c>
      <c r="J84" s="29">
        <f t="shared" si="12"/>
        <v>0</v>
      </c>
    </row>
    <row r="85" spans="1:14" s="3" customFormat="1" hidden="1">
      <c r="A85" s="92"/>
      <c r="B85" s="125"/>
      <c r="C85" s="93">
        <v>0</v>
      </c>
      <c r="D85" s="93">
        <v>0</v>
      </c>
      <c r="E85" s="50">
        <f t="shared" si="9"/>
        <v>0</v>
      </c>
      <c r="F85" s="77">
        <v>60</v>
      </c>
      <c r="G85" s="28">
        <f t="shared" si="10"/>
        <v>0</v>
      </c>
      <c r="H85" s="130">
        <v>0</v>
      </c>
      <c r="I85" s="28">
        <f t="shared" si="11"/>
        <v>0</v>
      </c>
      <c r="J85" s="29">
        <f t="shared" si="12"/>
        <v>0</v>
      </c>
    </row>
    <row r="86" spans="1:14" s="5" customFormat="1">
      <c r="A86" s="203" t="s">
        <v>70</v>
      </c>
      <c r="B86" s="204"/>
      <c r="C86" s="204"/>
      <c r="D86" s="204"/>
      <c r="E86" s="204"/>
      <c r="F86" s="204"/>
      <c r="G86" s="204"/>
      <c r="H86" s="205"/>
      <c r="I86" s="39">
        <f>SUM(I56:I85)</f>
        <v>1116</v>
      </c>
      <c r="J86" s="39">
        <f>SUM(J56:J85)</f>
        <v>1283.3999999999999</v>
      </c>
    </row>
    <row r="87" spans="1:14" s="10" customFormat="1" ht="12.75">
      <c r="A87" s="218" t="s">
        <v>71</v>
      </c>
      <c r="B87" s="219"/>
      <c r="C87" s="219"/>
      <c r="D87" s="219"/>
      <c r="E87" s="219"/>
      <c r="F87" s="219"/>
      <c r="G87" s="219"/>
      <c r="H87" s="219"/>
      <c r="I87" s="219"/>
      <c r="J87" s="220"/>
    </row>
    <row r="88" spans="1:14" s="3" customFormat="1">
      <c r="A88" s="92" t="s">
        <v>59</v>
      </c>
      <c r="B88" s="125" t="s">
        <v>60</v>
      </c>
      <c r="C88" s="93">
        <v>0.38541666666666669</v>
      </c>
      <c r="D88" s="93">
        <v>0.86458333333333337</v>
      </c>
      <c r="E88" s="50">
        <f t="shared" ref="E88:E117" si="14">(D88-C88)*24</f>
        <v>11.5</v>
      </c>
      <c r="F88" s="29">
        <v>57</v>
      </c>
      <c r="G88" s="28">
        <f t="shared" ref="G88:G117" si="15">E88*F88</f>
        <v>655.5</v>
      </c>
      <c r="H88" s="36">
        <v>0</v>
      </c>
      <c r="I88" s="28">
        <f t="shared" ref="I88:I117" si="16">G88-H88</f>
        <v>655.5</v>
      </c>
      <c r="J88" s="29">
        <f t="shared" ref="J88:J117" si="17">I88*1.15</f>
        <v>753.82499999999993</v>
      </c>
      <c r="K88" s="83"/>
      <c r="L88" s="83"/>
      <c r="M88" s="83"/>
      <c r="N88" s="83"/>
    </row>
    <row r="89" spans="1:14" s="3" customFormat="1">
      <c r="A89" s="92" t="s">
        <v>61</v>
      </c>
      <c r="B89" s="125" t="s">
        <v>62</v>
      </c>
      <c r="C89" s="93">
        <v>0.46875</v>
      </c>
      <c r="D89" s="93">
        <v>0.86458333333333337</v>
      </c>
      <c r="E89" s="50">
        <f t="shared" si="14"/>
        <v>9.5</v>
      </c>
      <c r="F89" s="29">
        <v>57</v>
      </c>
      <c r="G89" s="28">
        <f t="shared" si="15"/>
        <v>541.5</v>
      </c>
      <c r="H89" s="36">
        <v>0</v>
      </c>
      <c r="I89" s="28">
        <f t="shared" si="16"/>
        <v>541.5</v>
      </c>
      <c r="J89" s="29">
        <f t="shared" si="17"/>
        <v>622.72499999999991</v>
      </c>
      <c r="K89" s="83"/>
      <c r="L89" s="83"/>
      <c r="M89" s="83"/>
      <c r="N89" s="83"/>
    </row>
    <row r="90" spans="1:14" s="3" customFormat="1">
      <c r="A90" s="92" t="s">
        <v>63</v>
      </c>
      <c r="B90" s="125" t="s">
        <v>64</v>
      </c>
      <c r="C90" s="93">
        <v>0.70833333333333337</v>
      </c>
      <c r="D90" s="93">
        <v>0.875</v>
      </c>
      <c r="E90" s="50">
        <f t="shared" si="14"/>
        <v>3.9999999999999991</v>
      </c>
      <c r="F90" s="29">
        <v>57</v>
      </c>
      <c r="G90" s="28">
        <f t="shared" si="15"/>
        <v>227.99999999999994</v>
      </c>
      <c r="H90" s="36">
        <v>0</v>
      </c>
      <c r="I90" s="28">
        <f t="shared" si="16"/>
        <v>227.99999999999994</v>
      </c>
      <c r="J90" s="29">
        <f t="shared" si="17"/>
        <v>262.19999999999993</v>
      </c>
      <c r="K90" s="83"/>
      <c r="L90" s="83"/>
      <c r="M90" s="83"/>
      <c r="N90" s="83"/>
    </row>
    <row r="91" spans="1:14" s="3" customFormat="1">
      <c r="A91" s="92" t="s">
        <v>65</v>
      </c>
      <c r="B91" s="125" t="s">
        <v>64</v>
      </c>
      <c r="C91" s="93">
        <v>0.70833333333333337</v>
      </c>
      <c r="D91" s="93">
        <v>0.875</v>
      </c>
      <c r="E91" s="50">
        <f t="shared" si="14"/>
        <v>3.9999999999999991</v>
      </c>
      <c r="F91" s="29">
        <v>57</v>
      </c>
      <c r="G91" s="28">
        <f t="shared" si="15"/>
        <v>227.99999999999994</v>
      </c>
      <c r="H91" s="36">
        <v>0</v>
      </c>
      <c r="I91" s="28">
        <f t="shared" si="16"/>
        <v>227.99999999999994</v>
      </c>
      <c r="J91" s="29">
        <f t="shared" si="17"/>
        <v>262.19999999999993</v>
      </c>
      <c r="K91" s="83"/>
      <c r="L91" s="83"/>
      <c r="M91" s="83"/>
      <c r="N91" s="83"/>
    </row>
    <row r="92" spans="1:14" s="3" customFormat="1">
      <c r="A92" s="92" t="s">
        <v>66</v>
      </c>
      <c r="B92" s="125" t="s">
        <v>64</v>
      </c>
      <c r="C92" s="93">
        <v>0.70833333333333337</v>
      </c>
      <c r="D92" s="93">
        <v>0.875</v>
      </c>
      <c r="E92" s="50">
        <f t="shared" si="14"/>
        <v>3.9999999999999991</v>
      </c>
      <c r="F92" s="29">
        <v>57</v>
      </c>
      <c r="G92" s="28">
        <f t="shared" si="15"/>
        <v>227.99999999999994</v>
      </c>
      <c r="H92" s="36">
        <v>0</v>
      </c>
      <c r="I92" s="28">
        <f t="shared" si="16"/>
        <v>227.99999999999994</v>
      </c>
      <c r="J92" s="29">
        <f t="shared" si="17"/>
        <v>262.19999999999993</v>
      </c>
      <c r="K92" s="83"/>
      <c r="L92" s="83"/>
      <c r="M92" s="83"/>
      <c r="N92" s="83"/>
    </row>
    <row r="93" spans="1:14" s="3" customFormat="1">
      <c r="A93" s="92" t="s">
        <v>67</v>
      </c>
      <c r="B93" s="125" t="s">
        <v>72</v>
      </c>
      <c r="C93" s="93">
        <v>0.63541666666666663</v>
      </c>
      <c r="D93" s="93">
        <v>0.86458333333333337</v>
      </c>
      <c r="E93" s="50">
        <f t="shared" si="14"/>
        <v>5.5000000000000018</v>
      </c>
      <c r="F93" s="29">
        <v>57</v>
      </c>
      <c r="G93" s="28">
        <f t="shared" si="15"/>
        <v>313.50000000000011</v>
      </c>
      <c r="H93" s="36">
        <v>0</v>
      </c>
      <c r="I93" s="28">
        <f t="shared" si="16"/>
        <v>313.50000000000011</v>
      </c>
      <c r="J93" s="29">
        <f t="shared" si="17"/>
        <v>360.52500000000009</v>
      </c>
      <c r="K93" s="83"/>
      <c r="L93" s="83"/>
      <c r="M93" s="83"/>
      <c r="N93" s="83"/>
    </row>
    <row r="94" spans="1:14" s="3" customFormat="1" hidden="1">
      <c r="A94" s="92" t="s">
        <v>69</v>
      </c>
      <c r="B94" s="125" t="s">
        <v>73</v>
      </c>
      <c r="C94" s="93">
        <v>0</v>
      </c>
      <c r="D94" s="93">
        <v>0</v>
      </c>
      <c r="E94" s="50">
        <f t="shared" si="14"/>
        <v>0</v>
      </c>
      <c r="F94" s="29">
        <v>57</v>
      </c>
      <c r="G94" s="28">
        <f t="shared" si="15"/>
        <v>0</v>
      </c>
      <c r="H94" s="36">
        <v>0</v>
      </c>
      <c r="I94" s="28">
        <f t="shared" si="16"/>
        <v>0</v>
      </c>
      <c r="J94" s="29">
        <f t="shared" si="17"/>
        <v>0</v>
      </c>
      <c r="K94" s="83"/>
      <c r="L94" s="83"/>
      <c r="M94" s="83"/>
      <c r="N94" s="83"/>
    </row>
    <row r="95" spans="1:14" s="3" customFormat="1" hidden="1">
      <c r="A95" s="92" t="s">
        <v>59</v>
      </c>
      <c r="B95" s="125" t="s">
        <v>73</v>
      </c>
      <c r="C95" s="93">
        <v>0</v>
      </c>
      <c r="D95" s="93">
        <v>0</v>
      </c>
      <c r="E95" s="50">
        <f t="shared" si="14"/>
        <v>0</v>
      </c>
      <c r="F95" s="29">
        <v>57</v>
      </c>
      <c r="G95" s="28">
        <f t="shared" si="15"/>
        <v>0</v>
      </c>
      <c r="H95" s="36">
        <v>0</v>
      </c>
      <c r="I95" s="28">
        <f t="shared" si="16"/>
        <v>0</v>
      </c>
      <c r="J95" s="29">
        <f t="shared" si="17"/>
        <v>0</v>
      </c>
      <c r="K95" s="83"/>
      <c r="L95" s="83"/>
      <c r="M95" s="83"/>
      <c r="N95" s="83"/>
    </row>
    <row r="96" spans="1:14" s="3" customFormat="1" hidden="1">
      <c r="A96" s="92" t="s">
        <v>61</v>
      </c>
      <c r="B96" s="125" t="s">
        <v>64</v>
      </c>
      <c r="C96" s="93">
        <v>0.70833333333333337</v>
      </c>
      <c r="D96" s="93">
        <v>0.875</v>
      </c>
      <c r="E96" s="50">
        <v>0</v>
      </c>
      <c r="F96" s="29">
        <v>57</v>
      </c>
      <c r="G96" s="28">
        <f t="shared" si="15"/>
        <v>0</v>
      </c>
      <c r="H96" s="36">
        <v>0</v>
      </c>
      <c r="I96" s="28">
        <f t="shared" si="16"/>
        <v>0</v>
      </c>
      <c r="J96" s="29">
        <f t="shared" si="17"/>
        <v>0</v>
      </c>
      <c r="K96" s="83"/>
      <c r="L96" s="83"/>
      <c r="M96" s="83"/>
      <c r="N96" s="83"/>
    </row>
    <row r="97" spans="1:14" s="3" customFormat="1" hidden="1">
      <c r="A97" s="92" t="s">
        <v>63</v>
      </c>
      <c r="B97" s="125" t="s">
        <v>64</v>
      </c>
      <c r="C97" s="93">
        <v>0.70833333333333337</v>
      </c>
      <c r="D97" s="93">
        <v>0.875</v>
      </c>
      <c r="E97" s="50">
        <v>0</v>
      </c>
      <c r="F97" s="29">
        <v>57</v>
      </c>
      <c r="G97" s="28">
        <f t="shared" si="15"/>
        <v>0</v>
      </c>
      <c r="H97" s="36">
        <v>0</v>
      </c>
      <c r="I97" s="28">
        <f t="shared" si="16"/>
        <v>0</v>
      </c>
      <c r="J97" s="29">
        <f t="shared" si="17"/>
        <v>0</v>
      </c>
      <c r="K97" s="83"/>
      <c r="L97" s="83"/>
      <c r="M97" s="83"/>
      <c r="N97" s="83"/>
    </row>
    <row r="98" spans="1:14" s="3" customFormat="1" hidden="1">
      <c r="A98" s="92" t="s">
        <v>65</v>
      </c>
      <c r="B98" s="125" t="s">
        <v>64</v>
      </c>
      <c r="C98" s="93">
        <v>0.70833333333333337</v>
      </c>
      <c r="D98" s="93">
        <v>0.875</v>
      </c>
      <c r="E98" s="50">
        <v>0</v>
      </c>
      <c r="F98" s="29">
        <v>57</v>
      </c>
      <c r="G98" s="28">
        <f t="shared" si="15"/>
        <v>0</v>
      </c>
      <c r="H98" s="36">
        <v>0</v>
      </c>
      <c r="I98" s="28">
        <f t="shared" si="16"/>
        <v>0</v>
      </c>
      <c r="J98" s="29">
        <f t="shared" si="17"/>
        <v>0</v>
      </c>
      <c r="K98" s="83"/>
      <c r="L98" s="83"/>
      <c r="M98" s="83"/>
      <c r="N98" s="83"/>
    </row>
    <row r="99" spans="1:14" s="3" customFormat="1" hidden="1">
      <c r="A99" s="92" t="s">
        <v>66</v>
      </c>
      <c r="B99" s="125" t="s">
        <v>64</v>
      </c>
      <c r="C99" s="93">
        <v>0.70833333333333337</v>
      </c>
      <c r="D99" s="93">
        <v>0.875</v>
      </c>
      <c r="E99" s="50">
        <v>0</v>
      </c>
      <c r="F99" s="29">
        <v>57</v>
      </c>
      <c r="G99" s="28">
        <f t="shared" si="15"/>
        <v>0</v>
      </c>
      <c r="H99" s="36">
        <v>0</v>
      </c>
      <c r="I99" s="28">
        <f t="shared" si="16"/>
        <v>0</v>
      </c>
      <c r="J99" s="29">
        <f t="shared" si="17"/>
        <v>0</v>
      </c>
      <c r="K99" s="83"/>
      <c r="L99" s="83"/>
      <c r="M99" s="83"/>
      <c r="N99" s="83"/>
    </row>
    <row r="100" spans="1:14" s="3" customFormat="1" hidden="1">
      <c r="A100" s="92" t="s">
        <v>67</v>
      </c>
      <c r="B100" s="125" t="s">
        <v>72</v>
      </c>
      <c r="C100" s="93">
        <v>0.63541666666666663</v>
      </c>
      <c r="D100" s="93">
        <v>0.86458333333333337</v>
      </c>
      <c r="E100" s="50">
        <v>0</v>
      </c>
      <c r="F100" s="29">
        <v>57</v>
      </c>
      <c r="G100" s="28">
        <f t="shared" si="15"/>
        <v>0</v>
      </c>
      <c r="H100" s="36">
        <v>0</v>
      </c>
      <c r="I100" s="28">
        <f t="shared" si="16"/>
        <v>0</v>
      </c>
      <c r="J100" s="29">
        <f t="shared" si="17"/>
        <v>0</v>
      </c>
      <c r="K100" s="83"/>
      <c r="L100" s="83"/>
      <c r="M100" s="83"/>
      <c r="N100" s="83"/>
    </row>
    <row r="101" spans="1:14" s="3" customFormat="1" hidden="1">
      <c r="A101" s="92"/>
      <c r="B101" s="125"/>
      <c r="C101" s="93">
        <v>0</v>
      </c>
      <c r="D101" s="93">
        <v>0</v>
      </c>
      <c r="E101" s="50">
        <f t="shared" si="14"/>
        <v>0</v>
      </c>
      <c r="F101" s="29">
        <v>55</v>
      </c>
      <c r="G101" s="28">
        <f t="shared" si="15"/>
        <v>0</v>
      </c>
      <c r="H101" s="36">
        <v>0</v>
      </c>
      <c r="I101" s="28">
        <f t="shared" si="16"/>
        <v>0</v>
      </c>
      <c r="J101" s="29">
        <f t="shared" si="17"/>
        <v>0</v>
      </c>
      <c r="K101" s="83"/>
      <c r="L101" s="83"/>
      <c r="M101" s="83"/>
      <c r="N101" s="83"/>
    </row>
    <row r="102" spans="1:14" s="3" customFormat="1" hidden="1">
      <c r="A102" s="92"/>
      <c r="B102" s="125"/>
      <c r="C102" s="93">
        <v>0</v>
      </c>
      <c r="D102" s="93">
        <v>0</v>
      </c>
      <c r="E102" s="50">
        <f t="shared" si="14"/>
        <v>0</v>
      </c>
      <c r="F102" s="29">
        <v>55</v>
      </c>
      <c r="G102" s="28">
        <f t="shared" si="15"/>
        <v>0</v>
      </c>
      <c r="H102" s="36">
        <v>0</v>
      </c>
      <c r="I102" s="28">
        <f t="shared" si="16"/>
        <v>0</v>
      </c>
      <c r="J102" s="29">
        <f t="shared" si="17"/>
        <v>0</v>
      </c>
      <c r="K102" s="83"/>
      <c r="L102" s="83"/>
      <c r="M102" s="83"/>
      <c r="N102" s="83"/>
    </row>
    <row r="103" spans="1:14" s="3" customFormat="1" hidden="1">
      <c r="A103" s="92"/>
      <c r="B103" s="125"/>
      <c r="C103" s="93">
        <v>0</v>
      </c>
      <c r="D103" s="93">
        <v>0</v>
      </c>
      <c r="E103" s="50">
        <f t="shared" si="14"/>
        <v>0</v>
      </c>
      <c r="F103" s="29">
        <v>55</v>
      </c>
      <c r="G103" s="28">
        <f t="shared" si="15"/>
        <v>0</v>
      </c>
      <c r="H103" s="36">
        <v>0</v>
      </c>
      <c r="I103" s="28">
        <f t="shared" si="16"/>
        <v>0</v>
      </c>
      <c r="J103" s="29">
        <f t="shared" si="17"/>
        <v>0</v>
      </c>
      <c r="K103" s="83"/>
      <c r="L103" s="83"/>
      <c r="M103" s="83"/>
      <c r="N103" s="83"/>
    </row>
    <row r="104" spans="1:14" s="3" customFormat="1" hidden="1">
      <c r="A104" s="92"/>
      <c r="B104" s="125"/>
      <c r="C104" s="93">
        <v>0</v>
      </c>
      <c r="D104" s="93">
        <v>0</v>
      </c>
      <c r="E104" s="50">
        <f t="shared" si="14"/>
        <v>0</v>
      </c>
      <c r="F104" s="29">
        <v>55</v>
      </c>
      <c r="G104" s="28">
        <f t="shared" si="15"/>
        <v>0</v>
      </c>
      <c r="H104" s="36">
        <v>0</v>
      </c>
      <c r="I104" s="28">
        <f t="shared" si="16"/>
        <v>0</v>
      </c>
      <c r="J104" s="29">
        <f t="shared" si="17"/>
        <v>0</v>
      </c>
      <c r="K104" s="83"/>
      <c r="L104" s="83"/>
      <c r="M104" s="83"/>
      <c r="N104" s="83"/>
    </row>
    <row r="105" spans="1:14" s="3" customFormat="1" hidden="1">
      <c r="A105" s="92"/>
      <c r="B105" s="125"/>
      <c r="C105" s="93">
        <v>0</v>
      </c>
      <c r="D105" s="93">
        <v>0</v>
      </c>
      <c r="E105" s="50">
        <f t="shared" si="14"/>
        <v>0</v>
      </c>
      <c r="F105" s="29">
        <v>55</v>
      </c>
      <c r="G105" s="28">
        <f t="shared" si="15"/>
        <v>0</v>
      </c>
      <c r="H105" s="36">
        <v>0</v>
      </c>
      <c r="I105" s="28">
        <f t="shared" si="16"/>
        <v>0</v>
      </c>
      <c r="J105" s="29">
        <f t="shared" si="17"/>
        <v>0</v>
      </c>
      <c r="K105" s="83"/>
      <c r="L105" s="83"/>
      <c r="M105" s="83"/>
      <c r="N105" s="83"/>
    </row>
    <row r="106" spans="1:14" s="3" customFormat="1" hidden="1">
      <c r="A106" s="92"/>
      <c r="B106" s="125"/>
      <c r="C106" s="93">
        <v>0</v>
      </c>
      <c r="D106" s="93">
        <v>0</v>
      </c>
      <c r="E106" s="50">
        <f t="shared" si="14"/>
        <v>0</v>
      </c>
      <c r="F106" s="29">
        <v>55</v>
      </c>
      <c r="G106" s="28">
        <f t="shared" si="15"/>
        <v>0</v>
      </c>
      <c r="H106" s="36">
        <v>0</v>
      </c>
      <c r="I106" s="28">
        <f t="shared" si="16"/>
        <v>0</v>
      </c>
      <c r="J106" s="29">
        <f t="shared" si="17"/>
        <v>0</v>
      </c>
      <c r="K106" s="83"/>
      <c r="L106" s="83"/>
      <c r="M106" s="83"/>
      <c r="N106" s="83"/>
    </row>
    <row r="107" spans="1:14" s="3" customFormat="1" hidden="1">
      <c r="A107" s="92"/>
      <c r="B107" s="125"/>
      <c r="C107" s="93">
        <v>0</v>
      </c>
      <c r="D107" s="93">
        <v>0</v>
      </c>
      <c r="E107" s="50">
        <f t="shared" si="14"/>
        <v>0</v>
      </c>
      <c r="F107" s="29">
        <v>55</v>
      </c>
      <c r="G107" s="28">
        <f t="shared" si="15"/>
        <v>0</v>
      </c>
      <c r="H107" s="36">
        <v>0</v>
      </c>
      <c r="I107" s="28">
        <f t="shared" si="16"/>
        <v>0</v>
      </c>
      <c r="J107" s="29">
        <f t="shared" si="17"/>
        <v>0</v>
      </c>
      <c r="K107" s="83"/>
      <c r="L107" s="83"/>
      <c r="M107" s="83"/>
      <c r="N107" s="83"/>
    </row>
    <row r="108" spans="1:14" s="3" customFormat="1" hidden="1">
      <c r="A108" s="92"/>
      <c r="B108" s="125"/>
      <c r="C108" s="93">
        <v>0</v>
      </c>
      <c r="D108" s="93">
        <v>0</v>
      </c>
      <c r="E108" s="50">
        <f t="shared" si="14"/>
        <v>0</v>
      </c>
      <c r="F108" s="29">
        <v>55</v>
      </c>
      <c r="G108" s="28">
        <f t="shared" si="15"/>
        <v>0</v>
      </c>
      <c r="H108" s="36">
        <v>0</v>
      </c>
      <c r="I108" s="28">
        <f t="shared" si="16"/>
        <v>0</v>
      </c>
      <c r="J108" s="29">
        <f t="shared" si="17"/>
        <v>0</v>
      </c>
      <c r="K108" s="83"/>
      <c r="L108" s="83"/>
      <c r="M108" s="83"/>
      <c r="N108" s="83"/>
    </row>
    <row r="109" spans="1:14" s="3" customFormat="1" hidden="1">
      <c r="A109" s="92"/>
      <c r="B109" s="125"/>
      <c r="C109" s="93">
        <v>0</v>
      </c>
      <c r="D109" s="93">
        <v>0</v>
      </c>
      <c r="E109" s="50">
        <f t="shared" si="14"/>
        <v>0</v>
      </c>
      <c r="F109" s="29">
        <v>55</v>
      </c>
      <c r="G109" s="28">
        <f t="shared" si="15"/>
        <v>0</v>
      </c>
      <c r="H109" s="36">
        <v>0</v>
      </c>
      <c r="I109" s="28">
        <f t="shared" si="16"/>
        <v>0</v>
      </c>
      <c r="J109" s="29">
        <f t="shared" si="17"/>
        <v>0</v>
      </c>
      <c r="K109" s="83"/>
      <c r="L109" s="83"/>
      <c r="M109" s="83"/>
      <c r="N109" s="83"/>
    </row>
    <row r="110" spans="1:14" s="3" customFormat="1" hidden="1">
      <c r="A110" s="92"/>
      <c r="B110" s="125"/>
      <c r="C110" s="93">
        <v>0</v>
      </c>
      <c r="D110" s="93">
        <v>0</v>
      </c>
      <c r="E110" s="50">
        <f t="shared" si="14"/>
        <v>0</v>
      </c>
      <c r="F110" s="29">
        <v>55</v>
      </c>
      <c r="G110" s="28">
        <f t="shared" si="15"/>
        <v>0</v>
      </c>
      <c r="H110" s="36">
        <v>0</v>
      </c>
      <c r="I110" s="28">
        <f t="shared" si="16"/>
        <v>0</v>
      </c>
      <c r="J110" s="29">
        <f t="shared" si="17"/>
        <v>0</v>
      </c>
      <c r="K110" s="83"/>
      <c r="L110" s="83"/>
      <c r="M110" s="83"/>
      <c r="N110" s="83"/>
    </row>
    <row r="111" spans="1:14" s="3" customFormat="1" hidden="1">
      <c r="A111" s="92"/>
      <c r="B111" s="125"/>
      <c r="C111" s="93">
        <v>0</v>
      </c>
      <c r="D111" s="93">
        <v>0</v>
      </c>
      <c r="E111" s="50">
        <f t="shared" si="14"/>
        <v>0</v>
      </c>
      <c r="F111" s="29">
        <v>55</v>
      </c>
      <c r="G111" s="28">
        <f t="shared" si="15"/>
        <v>0</v>
      </c>
      <c r="H111" s="36">
        <v>0</v>
      </c>
      <c r="I111" s="28">
        <f t="shared" si="16"/>
        <v>0</v>
      </c>
      <c r="J111" s="29">
        <f t="shared" si="17"/>
        <v>0</v>
      </c>
      <c r="K111" s="83"/>
      <c r="L111" s="83"/>
      <c r="M111" s="83"/>
      <c r="N111" s="83"/>
    </row>
    <row r="112" spans="1:14" s="3" customFormat="1" hidden="1">
      <c r="A112" s="92"/>
      <c r="B112" s="125"/>
      <c r="C112" s="93">
        <v>0</v>
      </c>
      <c r="D112" s="93">
        <v>0</v>
      </c>
      <c r="E112" s="50">
        <f t="shared" si="14"/>
        <v>0</v>
      </c>
      <c r="F112" s="29">
        <v>55</v>
      </c>
      <c r="G112" s="28">
        <f t="shared" si="15"/>
        <v>0</v>
      </c>
      <c r="H112" s="36">
        <v>0</v>
      </c>
      <c r="I112" s="28">
        <f t="shared" si="16"/>
        <v>0</v>
      </c>
      <c r="J112" s="29">
        <f t="shared" si="17"/>
        <v>0</v>
      </c>
      <c r="K112" s="83"/>
      <c r="L112" s="83"/>
      <c r="M112" s="83"/>
      <c r="N112" s="83"/>
    </row>
    <row r="113" spans="1:14" s="3" customFormat="1" hidden="1">
      <c r="A113" s="92"/>
      <c r="B113" s="125"/>
      <c r="C113" s="93">
        <v>0</v>
      </c>
      <c r="D113" s="93">
        <v>0</v>
      </c>
      <c r="E113" s="50">
        <f t="shared" si="14"/>
        <v>0</v>
      </c>
      <c r="F113" s="29">
        <v>55</v>
      </c>
      <c r="G113" s="28">
        <f t="shared" si="15"/>
        <v>0</v>
      </c>
      <c r="H113" s="36">
        <v>0</v>
      </c>
      <c r="I113" s="28">
        <f t="shared" si="16"/>
        <v>0</v>
      </c>
      <c r="J113" s="29">
        <f t="shared" si="17"/>
        <v>0</v>
      </c>
      <c r="K113" s="83"/>
      <c r="L113" s="83"/>
      <c r="M113" s="83"/>
      <c r="N113" s="83"/>
    </row>
    <row r="114" spans="1:14" s="3" customFormat="1" hidden="1">
      <c r="A114" s="92"/>
      <c r="B114" s="125"/>
      <c r="C114" s="93">
        <v>0</v>
      </c>
      <c r="D114" s="93">
        <v>0</v>
      </c>
      <c r="E114" s="50">
        <f t="shared" si="14"/>
        <v>0</v>
      </c>
      <c r="F114" s="29">
        <v>55</v>
      </c>
      <c r="G114" s="28">
        <f t="shared" si="15"/>
        <v>0</v>
      </c>
      <c r="H114" s="36">
        <v>0</v>
      </c>
      <c r="I114" s="28">
        <f t="shared" si="16"/>
        <v>0</v>
      </c>
      <c r="J114" s="29">
        <f t="shared" si="17"/>
        <v>0</v>
      </c>
      <c r="K114" s="83"/>
      <c r="L114" s="83"/>
      <c r="M114" s="83"/>
      <c r="N114" s="83"/>
    </row>
    <row r="115" spans="1:14" s="3" customFormat="1" hidden="1">
      <c r="A115" s="92"/>
      <c r="B115" s="125"/>
      <c r="C115" s="93">
        <v>0</v>
      </c>
      <c r="D115" s="93">
        <v>0</v>
      </c>
      <c r="E115" s="50">
        <f t="shared" si="14"/>
        <v>0</v>
      </c>
      <c r="F115" s="29">
        <v>55</v>
      </c>
      <c r="G115" s="28">
        <f t="shared" si="15"/>
        <v>0</v>
      </c>
      <c r="H115" s="36">
        <v>0</v>
      </c>
      <c r="I115" s="28">
        <f t="shared" si="16"/>
        <v>0</v>
      </c>
      <c r="J115" s="29">
        <f t="shared" si="17"/>
        <v>0</v>
      </c>
      <c r="K115" s="83"/>
      <c r="L115" s="83"/>
      <c r="M115" s="83"/>
      <c r="N115" s="83"/>
    </row>
    <row r="116" spans="1:14" s="3" customFormat="1" hidden="1">
      <c r="A116" s="92"/>
      <c r="B116" s="125"/>
      <c r="C116" s="93">
        <v>0</v>
      </c>
      <c r="D116" s="93">
        <v>0</v>
      </c>
      <c r="E116" s="50">
        <f t="shared" si="14"/>
        <v>0</v>
      </c>
      <c r="F116" s="29">
        <v>55</v>
      </c>
      <c r="G116" s="28">
        <f t="shared" si="15"/>
        <v>0</v>
      </c>
      <c r="H116" s="36">
        <v>0</v>
      </c>
      <c r="I116" s="28">
        <f t="shared" si="16"/>
        <v>0</v>
      </c>
      <c r="J116" s="29">
        <f t="shared" si="17"/>
        <v>0</v>
      </c>
      <c r="K116" s="83"/>
      <c r="L116" s="83"/>
      <c r="M116" s="83"/>
      <c r="N116" s="83"/>
    </row>
    <row r="117" spans="1:14" s="3" customFormat="1" hidden="1">
      <c r="A117" s="92"/>
      <c r="B117" s="125"/>
      <c r="C117" s="93">
        <v>0</v>
      </c>
      <c r="D117" s="93">
        <v>0</v>
      </c>
      <c r="E117" s="50">
        <f t="shared" si="14"/>
        <v>0</v>
      </c>
      <c r="F117" s="29">
        <v>55</v>
      </c>
      <c r="G117" s="28">
        <f t="shared" si="15"/>
        <v>0</v>
      </c>
      <c r="H117" s="36">
        <v>0</v>
      </c>
      <c r="I117" s="28">
        <f t="shared" si="16"/>
        <v>0</v>
      </c>
      <c r="J117" s="29">
        <f t="shared" si="17"/>
        <v>0</v>
      </c>
      <c r="K117" s="6"/>
    </row>
    <row r="118" spans="1:14" s="3" customFormat="1">
      <c r="A118" s="203" t="s">
        <v>74</v>
      </c>
      <c r="B118" s="204"/>
      <c r="C118" s="204"/>
      <c r="D118" s="204"/>
      <c r="E118" s="204"/>
      <c r="F118" s="204"/>
      <c r="G118" s="204"/>
      <c r="H118" s="205"/>
      <c r="I118" s="39">
        <f>SUM(I88:I117)</f>
        <v>2194.5</v>
      </c>
      <c r="J118" s="39">
        <f>SUM(J88:J117)</f>
        <v>2523.6749999999993</v>
      </c>
      <c r="K118" s="6"/>
    </row>
    <row r="119" spans="1:14" s="3" customFormat="1" ht="13.5" customHeight="1">
      <c r="A119" s="24"/>
      <c r="B119" s="34"/>
      <c r="C119" s="81" t="s">
        <v>52</v>
      </c>
      <c r="D119" s="81" t="s">
        <v>47</v>
      </c>
      <c r="E119" s="82" t="s">
        <v>75</v>
      </c>
      <c r="F119" s="79"/>
      <c r="G119" s="25"/>
      <c r="H119" s="25"/>
      <c r="I119" s="25"/>
      <c r="J119" s="25"/>
      <c r="K119" s="6"/>
    </row>
    <row r="120" spans="1:14" s="3" customFormat="1">
      <c r="A120" s="218" t="s">
        <v>76</v>
      </c>
      <c r="B120" s="219"/>
      <c r="C120" s="219"/>
      <c r="D120" s="219"/>
      <c r="E120" s="219"/>
      <c r="F120" s="219"/>
      <c r="G120" s="219"/>
      <c r="H120" s="219"/>
      <c r="I120" s="219"/>
      <c r="J120" s="220"/>
      <c r="K120" s="6"/>
    </row>
    <row r="121" spans="1:14" s="3" customFormat="1">
      <c r="A121" s="94"/>
      <c r="B121" s="126" t="s">
        <v>77</v>
      </c>
      <c r="C121" s="95">
        <v>1</v>
      </c>
      <c r="D121" s="95">
        <v>4</v>
      </c>
      <c r="E121" s="50">
        <f>(D121*C121)</f>
        <v>4</v>
      </c>
      <c r="F121" s="29">
        <v>47</v>
      </c>
      <c r="G121" s="28">
        <f>E121*F121</f>
        <v>188</v>
      </c>
      <c r="H121" s="36">
        <v>0</v>
      </c>
      <c r="I121" s="28">
        <f>G121-H121</f>
        <v>188</v>
      </c>
      <c r="J121" s="29">
        <f>I121*1.15</f>
        <v>216.2</v>
      </c>
      <c r="K121" s="6"/>
    </row>
    <row r="122" spans="1:14" s="3" customFormat="1">
      <c r="A122" s="94"/>
      <c r="B122" s="126" t="s">
        <v>78</v>
      </c>
      <c r="C122" s="95">
        <v>1</v>
      </c>
      <c r="D122" s="95">
        <v>4</v>
      </c>
      <c r="E122" s="50">
        <f t="shared" ref="E122:E150" si="18">(D122*C122)</f>
        <v>4</v>
      </c>
      <c r="F122" s="29">
        <v>47</v>
      </c>
      <c r="G122" s="28">
        <f t="shared" ref="G122:G150" si="19">E122*F122</f>
        <v>188</v>
      </c>
      <c r="H122" s="36">
        <v>0</v>
      </c>
      <c r="I122" s="28">
        <f t="shared" ref="I122:I150" si="20">G122-H122</f>
        <v>188</v>
      </c>
      <c r="J122" s="29">
        <f t="shared" ref="J122:J150" si="21">I122*1.15</f>
        <v>216.2</v>
      </c>
      <c r="K122" s="6"/>
    </row>
    <row r="123" spans="1:14" s="3" customFormat="1" hidden="1">
      <c r="A123" s="94"/>
      <c r="B123" s="126"/>
      <c r="C123" s="95">
        <v>0</v>
      </c>
      <c r="D123" s="95">
        <v>0</v>
      </c>
      <c r="E123" s="50">
        <f t="shared" si="18"/>
        <v>0</v>
      </c>
      <c r="F123" s="29">
        <v>46</v>
      </c>
      <c r="G123" s="28">
        <f t="shared" si="19"/>
        <v>0</v>
      </c>
      <c r="H123" s="36">
        <v>0</v>
      </c>
      <c r="I123" s="28">
        <f t="shared" si="20"/>
        <v>0</v>
      </c>
      <c r="J123" s="29">
        <f t="shared" si="21"/>
        <v>0</v>
      </c>
      <c r="K123" s="6"/>
    </row>
    <row r="124" spans="1:14" s="3" customFormat="1" hidden="1">
      <c r="A124" s="94"/>
      <c r="B124" s="126"/>
      <c r="C124" s="95">
        <v>0</v>
      </c>
      <c r="D124" s="95">
        <v>0</v>
      </c>
      <c r="E124" s="50">
        <f t="shared" si="18"/>
        <v>0</v>
      </c>
      <c r="F124" s="29">
        <v>46</v>
      </c>
      <c r="G124" s="28">
        <f t="shared" si="19"/>
        <v>0</v>
      </c>
      <c r="H124" s="36">
        <v>0</v>
      </c>
      <c r="I124" s="28">
        <f t="shared" si="20"/>
        <v>0</v>
      </c>
      <c r="J124" s="29">
        <f t="shared" si="21"/>
        <v>0</v>
      </c>
      <c r="K124" s="6"/>
    </row>
    <row r="125" spans="1:14" s="3" customFormat="1" hidden="1">
      <c r="A125" s="94"/>
      <c r="B125" s="126"/>
      <c r="C125" s="95">
        <v>0</v>
      </c>
      <c r="D125" s="95">
        <v>0</v>
      </c>
      <c r="E125" s="50">
        <f t="shared" si="18"/>
        <v>0</v>
      </c>
      <c r="F125" s="29">
        <v>46</v>
      </c>
      <c r="G125" s="28">
        <f t="shared" si="19"/>
        <v>0</v>
      </c>
      <c r="H125" s="36">
        <v>0</v>
      </c>
      <c r="I125" s="28">
        <f t="shared" si="20"/>
        <v>0</v>
      </c>
      <c r="J125" s="29">
        <f t="shared" si="21"/>
        <v>0</v>
      </c>
      <c r="K125" s="6"/>
    </row>
    <row r="126" spans="1:14" s="3" customFormat="1" hidden="1">
      <c r="A126" s="94"/>
      <c r="B126" s="126"/>
      <c r="C126" s="95">
        <v>0</v>
      </c>
      <c r="D126" s="95">
        <v>0</v>
      </c>
      <c r="E126" s="50">
        <f t="shared" si="18"/>
        <v>0</v>
      </c>
      <c r="F126" s="29">
        <v>46</v>
      </c>
      <c r="G126" s="28">
        <f t="shared" si="19"/>
        <v>0</v>
      </c>
      <c r="H126" s="36">
        <v>0</v>
      </c>
      <c r="I126" s="28">
        <f t="shared" si="20"/>
        <v>0</v>
      </c>
      <c r="J126" s="29">
        <f t="shared" si="21"/>
        <v>0</v>
      </c>
      <c r="K126" s="6"/>
    </row>
    <row r="127" spans="1:14" s="3" customFormat="1" hidden="1">
      <c r="A127" s="94"/>
      <c r="B127" s="126"/>
      <c r="C127" s="95">
        <v>0</v>
      </c>
      <c r="D127" s="95">
        <v>0</v>
      </c>
      <c r="E127" s="50">
        <f t="shared" si="18"/>
        <v>0</v>
      </c>
      <c r="F127" s="29">
        <v>46</v>
      </c>
      <c r="G127" s="28">
        <f t="shared" si="19"/>
        <v>0</v>
      </c>
      <c r="H127" s="36">
        <v>0</v>
      </c>
      <c r="I127" s="28">
        <f t="shared" si="20"/>
        <v>0</v>
      </c>
      <c r="J127" s="29">
        <f t="shared" si="21"/>
        <v>0</v>
      </c>
      <c r="K127" s="6"/>
    </row>
    <row r="128" spans="1:14" s="3" customFormat="1" hidden="1">
      <c r="A128" s="94"/>
      <c r="B128" s="126"/>
      <c r="C128" s="95">
        <v>0</v>
      </c>
      <c r="D128" s="95">
        <v>0</v>
      </c>
      <c r="E128" s="50">
        <f t="shared" si="18"/>
        <v>0</v>
      </c>
      <c r="F128" s="29">
        <v>46</v>
      </c>
      <c r="G128" s="28">
        <f t="shared" si="19"/>
        <v>0</v>
      </c>
      <c r="H128" s="36">
        <v>0</v>
      </c>
      <c r="I128" s="28">
        <f t="shared" si="20"/>
        <v>0</v>
      </c>
      <c r="J128" s="29">
        <f t="shared" si="21"/>
        <v>0</v>
      </c>
      <c r="K128" s="6"/>
    </row>
    <row r="129" spans="1:11" s="3" customFormat="1" hidden="1">
      <c r="A129" s="94"/>
      <c r="B129" s="126"/>
      <c r="C129" s="95">
        <v>0</v>
      </c>
      <c r="D129" s="95">
        <v>0</v>
      </c>
      <c r="E129" s="50">
        <f t="shared" si="18"/>
        <v>0</v>
      </c>
      <c r="F129" s="29">
        <v>46</v>
      </c>
      <c r="G129" s="28">
        <f t="shared" si="19"/>
        <v>0</v>
      </c>
      <c r="H129" s="36">
        <v>0</v>
      </c>
      <c r="I129" s="28">
        <f t="shared" si="20"/>
        <v>0</v>
      </c>
      <c r="J129" s="29">
        <f t="shared" si="21"/>
        <v>0</v>
      </c>
      <c r="K129" s="6"/>
    </row>
    <row r="130" spans="1:11" s="3" customFormat="1" hidden="1">
      <c r="A130" s="94"/>
      <c r="B130" s="126"/>
      <c r="C130" s="95">
        <v>0</v>
      </c>
      <c r="D130" s="95">
        <v>0</v>
      </c>
      <c r="E130" s="50">
        <f t="shared" si="18"/>
        <v>0</v>
      </c>
      <c r="F130" s="29">
        <v>46</v>
      </c>
      <c r="G130" s="28">
        <f t="shared" si="19"/>
        <v>0</v>
      </c>
      <c r="H130" s="36">
        <v>0</v>
      </c>
      <c r="I130" s="28">
        <f t="shared" si="20"/>
        <v>0</v>
      </c>
      <c r="J130" s="29">
        <f t="shared" si="21"/>
        <v>0</v>
      </c>
      <c r="K130" s="6"/>
    </row>
    <row r="131" spans="1:11" s="3" customFormat="1" hidden="1">
      <c r="A131" s="94"/>
      <c r="B131" s="126"/>
      <c r="C131" s="95">
        <v>0</v>
      </c>
      <c r="D131" s="95">
        <v>0</v>
      </c>
      <c r="E131" s="50">
        <f t="shared" si="18"/>
        <v>0</v>
      </c>
      <c r="F131" s="29">
        <v>46</v>
      </c>
      <c r="G131" s="28">
        <f t="shared" si="19"/>
        <v>0</v>
      </c>
      <c r="H131" s="36">
        <v>0</v>
      </c>
      <c r="I131" s="28">
        <f t="shared" si="20"/>
        <v>0</v>
      </c>
      <c r="J131" s="29">
        <f t="shared" si="21"/>
        <v>0</v>
      </c>
      <c r="K131" s="6"/>
    </row>
    <row r="132" spans="1:11" s="3" customFormat="1" hidden="1">
      <c r="A132" s="94"/>
      <c r="B132" s="126"/>
      <c r="C132" s="95">
        <v>0</v>
      </c>
      <c r="D132" s="95">
        <v>0</v>
      </c>
      <c r="E132" s="50">
        <f t="shared" si="18"/>
        <v>0</v>
      </c>
      <c r="F132" s="29">
        <v>46</v>
      </c>
      <c r="G132" s="28">
        <f t="shared" si="19"/>
        <v>0</v>
      </c>
      <c r="H132" s="36">
        <v>0</v>
      </c>
      <c r="I132" s="28">
        <f t="shared" si="20"/>
        <v>0</v>
      </c>
      <c r="J132" s="29">
        <f t="shared" si="21"/>
        <v>0</v>
      </c>
      <c r="K132" s="6"/>
    </row>
    <row r="133" spans="1:11" s="3" customFormat="1" hidden="1">
      <c r="A133" s="94"/>
      <c r="B133" s="126"/>
      <c r="C133" s="95">
        <v>0</v>
      </c>
      <c r="D133" s="95">
        <v>0</v>
      </c>
      <c r="E133" s="50">
        <f t="shared" si="18"/>
        <v>0</v>
      </c>
      <c r="F133" s="29">
        <v>46</v>
      </c>
      <c r="G133" s="28">
        <f t="shared" si="19"/>
        <v>0</v>
      </c>
      <c r="H133" s="36">
        <v>0</v>
      </c>
      <c r="I133" s="28">
        <f t="shared" si="20"/>
        <v>0</v>
      </c>
      <c r="J133" s="29">
        <f t="shared" si="21"/>
        <v>0</v>
      </c>
      <c r="K133" s="6"/>
    </row>
    <row r="134" spans="1:11" s="3" customFormat="1" hidden="1">
      <c r="A134" s="94"/>
      <c r="B134" s="126"/>
      <c r="C134" s="95">
        <v>0</v>
      </c>
      <c r="D134" s="95">
        <v>0</v>
      </c>
      <c r="E134" s="50">
        <f t="shared" si="18"/>
        <v>0</v>
      </c>
      <c r="F134" s="29">
        <v>46</v>
      </c>
      <c r="G134" s="28">
        <f t="shared" si="19"/>
        <v>0</v>
      </c>
      <c r="H134" s="36">
        <v>0</v>
      </c>
      <c r="I134" s="28">
        <f t="shared" si="20"/>
        <v>0</v>
      </c>
      <c r="J134" s="29">
        <f t="shared" si="21"/>
        <v>0</v>
      </c>
      <c r="K134" s="6"/>
    </row>
    <row r="135" spans="1:11" s="3" customFormat="1" hidden="1">
      <c r="A135" s="94"/>
      <c r="B135" s="126"/>
      <c r="C135" s="95">
        <v>0</v>
      </c>
      <c r="D135" s="95">
        <v>0</v>
      </c>
      <c r="E135" s="50">
        <f t="shared" si="18"/>
        <v>0</v>
      </c>
      <c r="F135" s="29">
        <v>46</v>
      </c>
      <c r="G135" s="28">
        <f t="shared" si="19"/>
        <v>0</v>
      </c>
      <c r="H135" s="36">
        <v>0</v>
      </c>
      <c r="I135" s="28">
        <f t="shared" si="20"/>
        <v>0</v>
      </c>
      <c r="J135" s="29">
        <f t="shared" si="21"/>
        <v>0</v>
      </c>
      <c r="K135" s="6"/>
    </row>
    <row r="136" spans="1:11" s="3" customFormat="1" hidden="1">
      <c r="A136" s="94"/>
      <c r="B136" s="126"/>
      <c r="C136" s="95">
        <v>0</v>
      </c>
      <c r="D136" s="95">
        <v>0</v>
      </c>
      <c r="E136" s="50">
        <f t="shared" si="18"/>
        <v>0</v>
      </c>
      <c r="F136" s="29">
        <v>46</v>
      </c>
      <c r="G136" s="28">
        <f t="shared" si="19"/>
        <v>0</v>
      </c>
      <c r="H136" s="36">
        <v>0</v>
      </c>
      <c r="I136" s="28">
        <f t="shared" si="20"/>
        <v>0</v>
      </c>
      <c r="J136" s="29">
        <f t="shared" si="21"/>
        <v>0</v>
      </c>
      <c r="K136" s="6"/>
    </row>
    <row r="137" spans="1:11" s="3" customFormat="1" hidden="1">
      <c r="A137" s="94"/>
      <c r="B137" s="126"/>
      <c r="C137" s="95">
        <v>0</v>
      </c>
      <c r="D137" s="95">
        <v>0</v>
      </c>
      <c r="E137" s="50">
        <f t="shared" si="18"/>
        <v>0</v>
      </c>
      <c r="F137" s="29">
        <v>46</v>
      </c>
      <c r="G137" s="28">
        <f t="shared" si="19"/>
        <v>0</v>
      </c>
      <c r="H137" s="36">
        <v>0</v>
      </c>
      <c r="I137" s="28">
        <f t="shared" si="20"/>
        <v>0</v>
      </c>
      <c r="J137" s="29">
        <f t="shared" si="21"/>
        <v>0</v>
      </c>
      <c r="K137" s="6"/>
    </row>
    <row r="138" spans="1:11" s="3" customFormat="1" hidden="1">
      <c r="A138" s="94"/>
      <c r="B138" s="126"/>
      <c r="C138" s="95">
        <v>0</v>
      </c>
      <c r="D138" s="95">
        <v>0</v>
      </c>
      <c r="E138" s="50">
        <f t="shared" si="18"/>
        <v>0</v>
      </c>
      <c r="F138" s="29">
        <v>46</v>
      </c>
      <c r="G138" s="28">
        <f t="shared" si="19"/>
        <v>0</v>
      </c>
      <c r="H138" s="36">
        <v>0</v>
      </c>
      <c r="I138" s="28">
        <f t="shared" si="20"/>
        <v>0</v>
      </c>
      <c r="J138" s="29">
        <f t="shared" si="21"/>
        <v>0</v>
      </c>
      <c r="K138" s="6"/>
    </row>
    <row r="139" spans="1:11" s="3" customFormat="1" hidden="1">
      <c r="A139" s="94"/>
      <c r="B139" s="126"/>
      <c r="C139" s="95">
        <v>0</v>
      </c>
      <c r="D139" s="95">
        <v>0</v>
      </c>
      <c r="E139" s="50">
        <f t="shared" si="18"/>
        <v>0</v>
      </c>
      <c r="F139" s="29">
        <v>46</v>
      </c>
      <c r="G139" s="28">
        <f t="shared" si="19"/>
        <v>0</v>
      </c>
      <c r="H139" s="36">
        <v>0</v>
      </c>
      <c r="I139" s="28">
        <f t="shared" si="20"/>
        <v>0</v>
      </c>
      <c r="J139" s="29">
        <f t="shared" si="21"/>
        <v>0</v>
      </c>
      <c r="K139" s="6"/>
    </row>
    <row r="140" spans="1:11" s="3" customFormat="1" hidden="1">
      <c r="A140" s="94"/>
      <c r="B140" s="126"/>
      <c r="C140" s="95">
        <v>0</v>
      </c>
      <c r="D140" s="95">
        <v>0</v>
      </c>
      <c r="E140" s="50">
        <f t="shared" si="18"/>
        <v>0</v>
      </c>
      <c r="F140" s="29">
        <v>46</v>
      </c>
      <c r="G140" s="28">
        <f t="shared" si="19"/>
        <v>0</v>
      </c>
      <c r="H140" s="36">
        <v>0</v>
      </c>
      <c r="I140" s="28">
        <f t="shared" si="20"/>
        <v>0</v>
      </c>
      <c r="J140" s="29">
        <f t="shared" si="21"/>
        <v>0</v>
      </c>
      <c r="K140" s="6"/>
    </row>
    <row r="141" spans="1:11" s="3" customFormat="1" hidden="1">
      <c r="A141" s="94"/>
      <c r="B141" s="126"/>
      <c r="C141" s="95">
        <v>0</v>
      </c>
      <c r="D141" s="95">
        <v>0</v>
      </c>
      <c r="E141" s="50">
        <f t="shared" si="18"/>
        <v>0</v>
      </c>
      <c r="F141" s="29">
        <v>46</v>
      </c>
      <c r="G141" s="28">
        <f t="shared" si="19"/>
        <v>0</v>
      </c>
      <c r="H141" s="36">
        <v>0</v>
      </c>
      <c r="I141" s="28">
        <f t="shared" si="20"/>
        <v>0</v>
      </c>
      <c r="J141" s="29">
        <f t="shared" si="21"/>
        <v>0</v>
      </c>
      <c r="K141" s="6"/>
    </row>
    <row r="142" spans="1:11" s="3" customFormat="1" hidden="1">
      <c r="A142" s="94"/>
      <c r="B142" s="126"/>
      <c r="C142" s="95">
        <v>0</v>
      </c>
      <c r="D142" s="95">
        <v>0</v>
      </c>
      <c r="E142" s="50">
        <f t="shared" si="18"/>
        <v>0</v>
      </c>
      <c r="F142" s="29">
        <v>46</v>
      </c>
      <c r="G142" s="28">
        <f t="shared" si="19"/>
        <v>0</v>
      </c>
      <c r="H142" s="36">
        <v>0</v>
      </c>
      <c r="I142" s="28">
        <f t="shared" si="20"/>
        <v>0</v>
      </c>
      <c r="J142" s="29">
        <f t="shared" si="21"/>
        <v>0</v>
      </c>
      <c r="K142" s="6"/>
    </row>
    <row r="143" spans="1:11" s="3" customFormat="1" hidden="1">
      <c r="A143" s="94"/>
      <c r="B143" s="126"/>
      <c r="C143" s="95">
        <v>0</v>
      </c>
      <c r="D143" s="95">
        <v>0</v>
      </c>
      <c r="E143" s="50">
        <f t="shared" si="18"/>
        <v>0</v>
      </c>
      <c r="F143" s="29">
        <v>46</v>
      </c>
      <c r="G143" s="28">
        <f t="shared" si="19"/>
        <v>0</v>
      </c>
      <c r="H143" s="36">
        <v>0</v>
      </c>
      <c r="I143" s="28">
        <f t="shared" si="20"/>
        <v>0</v>
      </c>
      <c r="J143" s="29">
        <f t="shared" si="21"/>
        <v>0</v>
      </c>
      <c r="K143" s="6"/>
    </row>
    <row r="144" spans="1:11" s="3" customFormat="1" hidden="1">
      <c r="A144" s="94"/>
      <c r="B144" s="126"/>
      <c r="C144" s="95">
        <v>0</v>
      </c>
      <c r="D144" s="95">
        <v>0</v>
      </c>
      <c r="E144" s="50">
        <f t="shared" si="18"/>
        <v>0</v>
      </c>
      <c r="F144" s="29">
        <v>46</v>
      </c>
      <c r="G144" s="28">
        <f t="shared" si="19"/>
        <v>0</v>
      </c>
      <c r="H144" s="36">
        <v>0</v>
      </c>
      <c r="I144" s="28">
        <f t="shared" si="20"/>
        <v>0</v>
      </c>
      <c r="J144" s="29">
        <f t="shared" si="21"/>
        <v>0</v>
      </c>
      <c r="K144" s="6"/>
    </row>
    <row r="145" spans="1:12" s="3" customFormat="1" hidden="1">
      <c r="A145" s="94"/>
      <c r="B145" s="126"/>
      <c r="C145" s="95">
        <v>0</v>
      </c>
      <c r="D145" s="95">
        <v>0</v>
      </c>
      <c r="E145" s="50">
        <f t="shared" si="18"/>
        <v>0</v>
      </c>
      <c r="F145" s="29">
        <v>46</v>
      </c>
      <c r="G145" s="28">
        <f t="shared" si="19"/>
        <v>0</v>
      </c>
      <c r="H145" s="36">
        <v>0</v>
      </c>
      <c r="I145" s="28">
        <f t="shared" si="20"/>
        <v>0</v>
      </c>
      <c r="J145" s="29">
        <f t="shared" si="21"/>
        <v>0</v>
      </c>
      <c r="K145" s="6"/>
    </row>
    <row r="146" spans="1:12" s="3" customFormat="1" hidden="1">
      <c r="A146" s="94"/>
      <c r="B146" s="126"/>
      <c r="C146" s="95">
        <v>0</v>
      </c>
      <c r="D146" s="95">
        <v>0</v>
      </c>
      <c r="E146" s="50">
        <f t="shared" si="18"/>
        <v>0</v>
      </c>
      <c r="F146" s="29">
        <v>46</v>
      </c>
      <c r="G146" s="28">
        <f t="shared" si="19"/>
        <v>0</v>
      </c>
      <c r="H146" s="36">
        <v>0</v>
      </c>
      <c r="I146" s="28">
        <f t="shared" si="20"/>
        <v>0</v>
      </c>
      <c r="J146" s="29">
        <f t="shared" si="21"/>
        <v>0</v>
      </c>
    </row>
    <row r="147" spans="1:12" s="5" customFormat="1" hidden="1">
      <c r="A147" s="94"/>
      <c r="B147" s="126"/>
      <c r="C147" s="95">
        <v>0</v>
      </c>
      <c r="D147" s="95">
        <v>0</v>
      </c>
      <c r="E147" s="50">
        <f t="shared" si="18"/>
        <v>0</v>
      </c>
      <c r="F147" s="29">
        <v>46</v>
      </c>
      <c r="G147" s="28">
        <f t="shared" si="19"/>
        <v>0</v>
      </c>
      <c r="H147" s="36">
        <v>0</v>
      </c>
      <c r="I147" s="28">
        <f t="shared" si="20"/>
        <v>0</v>
      </c>
      <c r="J147" s="29">
        <f t="shared" si="21"/>
        <v>0</v>
      </c>
      <c r="K147" s="8"/>
    </row>
    <row r="148" spans="1:12" s="3" customFormat="1" hidden="1">
      <c r="A148" s="94"/>
      <c r="B148" s="126"/>
      <c r="C148" s="95">
        <v>0</v>
      </c>
      <c r="D148" s="95">
        <v>0</v>
      </c>
      <c r="E148" s="50">
        <f t="shared" si="18"/>
        <v>0</v>
      </c>
      <c r="F148" s="29">
        <v>46</v>
      </c>
      <c r="G148" s="28">
        <f t="shared" si="19"/>
        <v>0</v>
      </c>
      <c r="H148" s="36">
        <v>0</v>
      </c>
      <c r="I148" s="28">
        <f t="shared" si="20"/>
        <v>0</v>
      </c>
      <c r="J148" s="29">
        <f t="shared" si="21"/>
        <v>0</v>
      </c>
      <c r="K148" s="80"/>
    </row>
    <row r="149" spans="1:12" s="3" customFormat="1" hidden="1">
      <c r="A149" s="94"/>
      <c r="B149" s="126"/>
      <c r="C149" s="95">
        <v>0</v>
      </c>
      <c r="D149" s="95">
        <v>0</v>
      </c>
      <c r="E149" s="50">
        <f t="shared" si="18"/>
        <v>0</v>
      </c>
      <c r="F149" s="29">
        <v>46</v>
      </c>
      <c r="G149" s="28">
        <f t="shared" si="19"/>
        <v>0</v>
      </c>
      <c r="H149" s="36">
        <v>0</v>
      </c>
      <c r="I149" s="28">
        <f t="shared" si="20"/>
        <v>0</v>
      </c>
      <c r="J149" s="29">
        <f t="shared" si="21"/>
        <v>0</v>
      </c>
    </row>
    <row r="150" spans="1:12" s="3" customFormat="1" hidden="1">
      <c r="A150" s="94"/>
      <c r="B150" s="126"/>
      <c r="C150" s="95">
        <v>0</v>
      </c>
      <c r="D150" s="95">
        <v>0</v>
      </c>
      <c r="E150" s="50">
        <f t="shared" si="18"/>
        <v>0</v>
      </c>
      <c r="F150" s="29">
        <v>46</v>
      </c>
      <c r="G150" s="28">
        <f t="shared" si="19"/>
        <v>0</v>
      </c>
      <c r="H150" s="36">
        <v>0</v>
      </c>
      <c r="I150" s="28">
        <f t="shared" si="20"/>
        <v>0</v>
      </c>
      <c r="J150" s="29">
        <f t="shared" si="21"/>
        <v>0</v>
      </c>
    </row>
    <row r="151" spans="1:12" s="5" customFormat="1">
      <c r="A151" s="37"/>
      <c r="B151" s="38"/>
      <c r="C151" s="38"/>
      <c r="D151" s="38"/>
      <c r="E151" s="38"/>
      <c r="F151" s="40"/>
      <c r="G151" s="40"/>
      <c r="H151" s="41" t="s">
        <v>79</v>
      </c>
      <c r="I151" s="39">
        <f>SUM(I121:I150)</f>
        <v>376</v>
      </c>
      <c r="J151" s="39">
        <f>SUM(J121:J150)</f>
        <v>432.4</v>
      </c>
      <c r="K151" s="8"/>
    </row>
    <row r="152" spans="1:12" s="5" customFormat="1">
      <c r="A152" s="236" t="s">
        <v>80</v>
      </c>
      <c r="B152" s="237"/>
      <c r="C152" s="237"/>
      <c r="D152" s="237"/>
      <c r="E152" s="237"/>
      <c r="F152" s="237"/>
      <c r="G152" s="237"/>
      <c r="H152" s="237"/>
      <c r="I152" s="237"/>
      <c r="J152" s="238"/>
      <c r="L152" s="8"/>
    </row>
    <row r="153" spans="1:12" s="5" customFormat="1">
      <c r="A153" s="76" t="s">
        <v>81</v>
      </c>
      <c r="B153" s="123" t="s">
        <v>82</v>
      </c>
      <c r="C153" s="84">
        <f>1*perfs</f>
        <v>5</v>
      </c>
      <c r="D153" s="84">
        <v>4</v>
      </c>
      <c r="E153" s="50">
        <f>C153*D153</f>
        <v>20</v>
      </c>
      <c r="F153" s="29">
        <v>42</v>
      </c>
      <c r="G153" s="28">
        <f>E153*F153</f>
        <v>840</v>
      </c>
      <c r="H153" s="36">
        <f>G153</f>
        <v>840</v>
      </c>
      <c r="I153" s="28">
        <f>G153-H153</f>
        <v>0</v>
      </c>
      <c r="J153" s="29">
        <f>I153*1.15</f>
        <v>0</v>
      </c>
      <c r="L153" s="8"/>
    </row>
    <row r="154" spans="1:12" s="5" customFormat="1" hidden="1">
      <c r="A154" s="96" t="s">
        <v>83</v>
      </c>
      <c r="B154" s="116"/>
      <c r="C154" s="84">
        <f>perfs</f>
        <v>5</v>
      </c>
      <c r="D154" s="95">
        <v>0</v>
      </c>
      <c r="E154" s="50">
        <f t="shared" ref="E154" si="22">D154*C154</f>
        <v>0</v>
      </c>
      <c r="F154" s="29">
        <v>41</v>
      </c>
      <c r="G154" s="28">
        <f t="shared" ref="G154" si="23">E154*F154</f>
        <v>0</v>
      </c>
      <c r="H154" s="36">
        <v>0</v>
      </c>
      <c r="I154" s="28">
        <f t="shared" ref="I154" si="24">G154-H154</f>
        <v>0</v>
      </c>
      <c r="J154" s="29">
        <f t="shared" ref="J154" si="25">I154*1.15</f>
        <v>0</v>
      </c>
      <c r="K154" s="7"/>
      <c r="L154" s="4"/>
    </row>
    <row r="155" spans="1:12" s="5" customFormat="1">
      <c r="A155" s="43" t="s">
        <v>19</v>
      </c>
      <c r="B155" s="44"/>
      <c r="C155" s="44"/>
      <c r="D155" s="44"/>
      <c r="E155" s="44"/>
      <c r="F155" s="44"/>
      <c r="G155" s="44"/>
      <c r="H155" s="37" t="s">
        <v>84</v>
      </c>
      <c r="I155" s="39">
        <f>SUM(I153:I154)</f>
        <v>0</v>
      </c>
      <c r="J155" s="45">
        <f>SUM(J153:J154)</f>
        <v>0</v>
      </c>
      <c r="L155" s="8"/>
    </row>
    <row r="156" spans="1:12" s="5" customFormat="1">
      <c r="A156" s="218" t="s">
        <v>85</v>
      </c>
      <c r="B156" s="219"/>
      <c r="C156" s="219"/>
      <c r="D156" s="219"/>
      <c r="E156" s="219"/>
      <c r="F156" s="219"/>
      <c r="G156" s="219"/>
      <c r="H156" s="219"/>
      <c r="I156" s="219"/>
      <c r="J156" s="220"/>
      <c r="K156" s="182" t="s">
        <v>19</v>
      </c>
      <c r="L156" s="8"/>
    </row>
    <row r="157" spans="1:12" s="3" customFormat="1">
      <c r="A157" s="35" t="s">
        <v>86</v>
      </c>
      <c r="B157" s="120" t="s">
        <v>87</v>
      </c>
      <c r="C157" s="84">
        <f>1*perfs</f>
        <v>5</v>
      </c>
      <c r="D157" s="84">
        <v>3</v>
      </c>
      <c r="E157" s="50">
        <f>D157*C157</f>
        <v>15</v>
      </c>
      <c r="F157" s="77">
        <v>39</v>
      </c>
      <c r="G157" s="78">
        <f>E157*F157</f>
        <v>585</v>
      </c>
      <c r="H157" s="36">
        <f>G157</f>
        <v>585</v>
      </c>
      <c r="I157" s="78">
        <f>G157-H157</f>
        <v>0</v>
      </c>
      <c r="J157" s="77">
        <f>I157*1.15</f>
        <v>0</v>
      </c>
      <c r="K157" s="7"/>
      <c r="L157" s="4"/>
    </row>
    <row r="158" spans="1:12" s="3" customFormat="1" hidden="1">
      <c r="A158" s="92" t="s">
        <v>88</v>
      </c>
      <c r="B158" s="117"/>
      <c r="C158" s="84">
        <f>perfs</f>
        <v>5</v>
      </c>
      <c r="D158" s="95">
        <v>0</v>
      </c>
      <c r="E158" s="50">
        <f t="shared" ref="E158" si="26">D158*C158</f>
        <v>0</v>
      </c>
      <c r="F158" s="77">
        <v>38</v>
      </c>
      <c r="G158" s="78">
        <f t="shared" ref="G158" si="27">E158*F158</f>
        <v>0</v>
      </c>
      <c r="H158" s="36">
        <v>0</v>
      </c>
      <c r="I158" s="78">
        <f t="shared" ref="I158" si="28">G158-H158</f>
        <v>0</v>
      </c>
      <c r="J158" s="77">
        <f t="shared" ref="J158" si="29">I158*1.15</f>
        <v>0</v>
      </c>
    </row>
    <row r="159" spans="1:12" s="5" customFormat="1">
      <c r="A159" s="43" t="s">
        <v>19</v>
      </c>
      <c r="B159" s="44"/>
      <c r="C159" s="44"/>
      <c r="D159" s="44"/>
      <c r="E159" s="44"/>
      <c r="F159" s="44"/>
      <c r="G159" s="44"/>
      <c r="H159" s="37" t="s">
        <v>89</v>
      </c>
      <c r="I159" s="39">
        <f>SUM(I157:I158)</f>
        <v>0</v>
      </c>
      <c r="J159" s="45">
        <f>SUM(J157:J158)</f>
        <v>0</v>
      </c>
    </row>
    <row r="160" spans="1:12" s="5" customFormat="1">
      <c r="A160" s="218" t="s">
        <v>90</v>
      </c>
      <c r="B160" s="219"/>
      <c r="C160" s="219"/>
      <c r="D160" s="219"/>
      <c r="E160" s="219"/>
      <c r="F160" s="219"/>
      <c r="G160" s="219"/>
      <c r="H160" s="219"/>
      <c r="I160" s="219"/>
      <c r="J160" s="220"/>
    </row>
    <row r="161" spans="1:18" s="4" customFormat="1">
      <c r="A161" s="42" t="s">
        <v>91</v>
      </c>
      <c r="B161" s="121"/>
      <c r="C161" s="84">
        <f>1*perfs</f>
        <v>5</v>
      </c>
      <c r="D161" s="84">
        <v>3</v>
      </c>
      <c r="E161" s="50">
        <f>D161*C161</f>
        <v>15</v>
      </c>
      <c r="F161" s="29">
        <v>39</v>
      </c>
      <c r="G161" s="28">
        <f>E161*F161</f>
        <v>585</v>
      </c>
      <c r="H161" s="36">
        <f>G161</f>
        <v>585</v>
      </c>
      <c r="I161" s="28">
        <f>G161-H161</f>
        <v>0</v>
      </c>
      <c r="J161" s="29">
        <f>I161*1.15</f>
        <v>0</v>
      </c>
      <c r="K161" s="5"/>
      <c r="L161" s="8"/>
      <c r="M161" s="5"/>
      <c r="N161" s="5"/>
    </row>
    <row r="162" spans="1:18" s="4" customFormat="1" hidden="1">
      <c r="A162" s="97" t="s">
        <v>92</v>
      </c>
      <c r="B162" s="118"/>
      <c r="C162" s="84">
        <f>perfs</f>
        <v>5</v>
      </c>
      <c r="D162" s="95">
        <v>0</v>
      </c>
      <c r="E162" s="50">
        <f t="shared" ref="E162" si="30">D162*C162</f>
        <v>0</v>
      </c>
      <c r="F162" s="29">
        <v>38</v>
      </c>
      <c r="G162" s="28">
        <f t="shared" ref="G162" si="31">E162*F162</f>
        <v>0</v>
      </c>
      <c r="H162" s="36">
        <v>0</v>
      </c>
      <c r="I162" s="28">
        <f t="shared" ref="I162" si="32">G162-H162</f>
        <v>0</v>
      </c>
      <c r="J162" s="29">
        <f t="shared" ref="J162" si="33">I162*1.15</f>
        <v>0</v>
      </c>
      <c r="K162" s="7"/>
    </row>
    <row r="163" spans="1:18" s="3" customFormat="1" hidden="1">
      <c r="A163" s="43" t="s">
        <v>19</v>
      </c>
      <c r="B163" s="44"/>
      <c r="C163" s="44"/>
      <c r="D163" s="44"/>
      <c r="E163" s="44"/>
      <c r="F163" s="44"/>
      <c r="G163" s="44"/>
      <c r="H163" s="37" t="s">
        <v>93</v>
      </c>
      <c r="I163" s="39">
        <f>SUM(I161:I162)</f>
        <v>0</v>
      </c>
      <c r="J163" s="45">
        <f>SUM(J161:J162)</f>
        <v>0</v>
      </c>
    </row>
    <row r="164" spans="1:18" s="13" customFormat="1" hidden="1">
      <c r="A164" s="233" t="s">
        <v>94</v>
      </c>
      <c r="B164" s="234"/>
      <c r="C164" s="234"/>
      <c r="D164" s="234"/>
      <c r="E164" s="234"/>
      <c r="F164" s="234"/>
      <c r="G164" s="234"/>
      <c r="H164" s="234"/>
      <c r="I164" s="234"/>
      <c r="J164" s="235"/>
      <c r="K164" s="6"/>
      <c r="L164" s="3"/>
      <c r="M164" s="3"/>
      <c r="N164" s="3"/>
      <c r="O164" s="3"/>
      <c r="P164" s="3"/>
      <c r="Q164" s="3"/>
      <c r="R164" s="3"/>
    </row>
    <row r="165" spans="1:18" s="13" customFormat="1" hidden="1">
      <c r="A165" s="128" t="s">
        <v>95</v>
      </c>
      <c r="B165" s="127"/>
      <c r="C165" s="84">
        <f>perfs</f>
        <v>5</v>
      </c>
      <c r="D165" s="95">
        <v>0</v>
      </c>
      <c r="E165" s="50">
        <f>D165*C165</f>
        <v>0</v>
      </c>
      <c r="F165" s="72">
        <v>67</v>
      </c>
      <c r="G165" s="28">
        <f>E165*F165</f>
        <v>0</v>
      </c>
      <c r="H165" s="36">
        <v>0</v>
      </c>
      <c r="I165" s="28">
        <f>G165-H165</f>
        <v>0</v>
      </c>
      <c r="J165" s="27">
        <f>I165*1.15</f>
        <v>0</v>
      </c>
      <c r="K165" s="7"/>
      <c r="L165" s="4"/>
      <c r="M165" s="3"/>
      <c r="N165" s="3"/>
      <c r="O165" s="3"/>
      <c r="P165" s="3"/>
      <c r="Q165" s="3"/>
      <c r="R165" s="3"/>
    </row>
    <row r="166" spans="1:18" s="13" customFormat="1" hidden="1">
      <c r="A166" s="98"/>
      <c r="B166" s="127"/>
      <c r="C166" s="84">
        <f>perfs</f>
        <v>5</v>
      </c>
      <c r="D166" s="95">
        <v>0</v>
      </c>
      <c r="E166" s="50">
        <f t="shared" ref="E166" si="34">D166*C166</f>
        <v>0</v>
      </c>
      <c r="F166" s="72">
        <v>67</v>
      </c>
      <c r="G166" s="28">
        <f t="shared" ref="G166" si="35">E166*F166</f>
        <v>0</v>
      </c>
      <c r="H166" s="36">
        <v>0</v>
      </c>
      <c r="I166" s="28">
        <f t="shared" ref="I166" si="36">G166-H166</f>
        <v>0</v>
      </c>
      <c r="J166" s="27">
        <f t="shared" ref="J166" si="37">I166*1.15</f>
        <v>0</v>
      </c>
      <c r="K166" s="6"/>
      <c r="L166" s="3"/>
      <c r="M166" s="3"/>
      <c r="N166" s="3"/>
      <c r="O166" s="3"/>
      <c r="P166" s="3"/>
      <c r="Q166" s="3"/>
      <c r="R166" s="3"/>
    </row>
    <row r="167" spans="1:18" s="3" customFormat="1" hidden="1">
      <c r="A167" s="203" t="s">
        <v>96</v>
      </c>
      <c r="B167" s="204"/>
      <c r="C167" s="204"/>
      <c r="D167" s="204"/>
      <c r="E167" s="204"/>
      <c r="F167" s="204"/>
      <c r="G167" s="204"/>
      <c r="H167" s="205"/>
      <c r="I167" s="39">
        <f>SUM(I165:I166)</f>
        <v>0</v>
      </c>
      <c r="J167" s="45">
        <f>SUM(J165:J166)</f>
        <v>0</v>
      </c>
      <c r="K167" s="6"/>
    </row>
    <row r="168" spans="1:18" s="3" customFormat="1">
      <c r="A168" s="215" t="s">
        <v>97</v>
      </c>
      <c r="B168" s="216"/>
      <c r="C168" s="216"/>
      <c r="D168" s="216"/>
      <c r="E168" s="216"/>
      <c r="F168" s="216"/>
      <c r="G168" s="216"/>
      <c r="H168" s="217"/>
      <c r="I168" s="46">
        <f>I86+I151+I118+I155+I159+I163+I167</f>
        <v>3686.5</v>
      </c>
      <c r="J168" s="46">
        <f>J86+J151+J118+J155+J159+J163+J167</f>
        <v>4239.4749999999985</v>
      </c>
      <c r="K168" s="6"/>
    </row>
    <row r="169" spans="1:18" s="3" customFormat="1">
      <c r="A169" s="185" t="s">
        <v>98</v>
      </c>
      <c r="B169" s="183"/>
      <c r="C169" s="183"/>
      <c r="D169" s="183"/>
      <c r="E169" s="183"/>
      <c r="F169" s="183"/>
      <c r="G169" s="183"/>
      <c r="H169" s="183"/>
      <c r="I169" s="184"/>
      <c r="J169" s="184"/>
      <c r="K169" s="6"/>
    </row>
    <row r="170" spans="1:18" s="3" customFormat="1">
      <c r="A170" s="188" t="s">
        <v>99</v>
      </c>
      <c r="B170" s="186"/>
      <c r="C170" s="186"/>
      <c r="D170" s="186"/>
      <c r="E170" s="186"/>
      <c r="F170" s="186"/>
      <c r="G170" s="186"/>
      <c r="H170" s="186"/>
      <c r="I170" s="187">
        <v>1000</v>
      </c>
      <c r="J170" s="187">
        <f>I170*1.15</f>
        <v>1150</v>
      </c>
      <c r="K170" s="6"/>
    </row>
    <row r="171" spans="1:18" s="3" customFormat="1">
      <c r="A171" s="209"/>
      <c r="B171" s="209"/>
      <c r="C171" s="209"/>
      <c r="D171" s="209"/>
      <c r="E171" s="209"/>
      <c r="F171" s="209"/>
      <c r="G171" s="209"/>
      <c r="H171" s="209"/>
      <c r="I171" s="209"/>
      <c r="J171" s="209"/>
      <c r="K171" s="6"/>
    </row>
    <row r="172" spans="1:18" s="3" customFormat="1">
      <c r="A172" s="206" t="s">
        <v>100</v>
      </c>
      <c r="B172" s="207"/>
      <c r="C172" s="207"/>
      <c r="D172" s="207"/>
      <c r="E172" s="207"/>
      <c r="F172" s="207"/>
      <c r="G172" s="207"/>
      <c r="H172" s="207"/>
      <c r="I172" s="207"/>
      <c r="J172" s="208"/>
      <c r="K172" s="6"/>
    </row>
    <row r="173" spans="1:18" s="3" customFormat="1" ht="30" hidden="1">
      <c r="A173" s="47" t="s">
        <v>24</v>
      </c>
      <c r="B173" s="34" t="s">
        <v>25</v>
      </c>
      <c r="C173" s="48"/>
      <c r="D173" s="24" t="s">
        <v>101</v>
      </c>
      <c r="E173" s="24" t="s">
        <v>27</v>
      </c>
      <c r="F173" s="25" t="s">
        <v>102</v>
      </c>
      <c r="G173" s="25" t="s">
        <v>28</v>
      </c>
      <c r="H173" s="25" t="s">
        <v>29</v>
      </c>
      <c r="I173" s="25" t="s">
        <v>30</v>
      </c>
      <c r="J173" s="25" t="s">
        <v>31</v>
      </c>
      <c r="K173" s="6"/>
    </row>
    <row r="174" spans="1:18" s="3" customFormat="1" hidden="1">
      <c r="A174" s="210" t="s">
        <v>103</v>
      </c>
      <c r="B174" s="191" t="s">
        <v>104</v>
      </c>
      <c r="C174" s="192"/>
      <c r="D174" s="90">
        <v>0</v>
      </c>
      <c r="E174" s="159">
        <v>3.75</v>
      </c>
      <c r="F174" s="51">
        <f t="shared" ref="F174:F183" si="38">perfs</f>
        <v>5</v>
      </c>
      <c r="G174" s="28">
        <f>D174*E174*F174</f>
        <v>0</v>
      </c>
      <c r="H174" s="52">
        <v>0</v>
      </c>
      <c r="I174" s="28">
        <f>G174-H174</f>
        <v>0</v>
      </c>
      <c r="J174" s="29">
        <f>I174*1.15</f>
        <v>0</v>
      </c>
      <c r="K174" s="6"/>
    </row>
    <row r="175" spans="1:18" s="3" customFormat="1" hidden="1">
      <c r="A175" s="211"/>
      <c r="B175" s="191" t="s">
        <v>105</v>
      </c>
      <c r="C175" s="192"/>
      <c r="D175" s="99">
        <v>0</v>
      </c>
      <c r="E175" s="159">
        <v>3.75</v>
      </c>
      <c r="F175" s="51">
        <f t="shared" si="38"/>
        <v>5</v>
      </c>
      <c r="G175" s="28">
        <f t="shared" ref="G175:G183" si="39">D175*E175*F175</f>
        <v>0</v>
      </c>
      <c r="H175" s="52">
        <v>0</v>
      </c>
      <c r="I175" s="28">
        <f t="shared" ref="I175:I183" si="40">G175-H175</f>
        <v>0</v>
      </c>
      <c r="J175" s="29">
        <f t="shared" ref="J175:J183" si="41">I175*1.15</f>
        <v>0</v>
      </c>
      <c r="K175" s="6"/>
    </row>
    <row r="176" spans="1:18" s="3" customFormat="1" hidden="1">
      <c r="A176" s="211"/>
      <c r="B176" s="191" t="s">
        <v>106</v>
      </c>
      <c r="C176" s="192"/>
      <c r="D176" s="99">
        <v>0</v>
      </c>
      <c r="E176" s="159">
        <v>3.75</v>
      </c>
      <c r="F176" s="51">
        <f t="shared" si="38"/>
        <v>5</v>
      </c>
      <c r="G176" s="28">
        <f t="shared" si="39"/>
        <v>0</v>
      </c>
      <c r="H176" s="52">
        <v>0</v>
      </c>
      <c r="I176" s="28">
        <f t="shared" si="40"/>
        <v>0</v>
      </c>
      <c r="J176" s="29">
        <f t="shared" si="41"/>
        <v>0</v>
      </c>
      <c r="K176" s="6"/>
    </row>
    <row r="177" spans="1:11" s="3" customFormat="1" hidden="1">
      <c r="A177" s="211"/>
      <c r="B177" s="191" t="s">
        <v>107</v>
      </c>
      <c r="C177" s="192"/>
      <c r="D177" s="99">
        <v>0</v>
      </c>
      <c r="E177" s="160">
        <v>3.75</v>
      </c>
      <c r="F177" s="51">
        <f t="shared" si="38"/>
        <v>5</v>
      </c>
      <c r="G177" s="28">
        <f t="shared" si="39"/>
        <v>0</v>
      </c>
      <c r="H177" s="52">
        <v>0</v>
      </c>
      <c r="I177" s="28">
        <f t="shared" si="40"/>
        <v>0</v>
      </c>
      <c r="J177" s="29">
        <f t="shared" si="41"/>
        <v>0</v>
      </c>
      <c r="K177" s="6"/>
    </row>
    <row r="178" spans="1:11" s="3" customFormat="1" hidden="1">
      <c r="A178" s="211"/>
      <c r="B178" s="191" t="s">
        <v>108</v>
      </c>
      <c r="C178" s="192"/>
      <c r="D178" s="99">
        <v>0</v>
      </c>
      <c r="E178" s="160">
        <v>3.75</v>
      </c>
      <c r="F178" s="51">
        <f t="shared" si="38"/>
        <v>5</v>
      </c>
      <c r="G178" s="28">
        <f t="shared" si="39"/>
        <v>0</v>
      </c>
      <c r="H178" s="52">
        <v>0</v>
      </c>
      <c r="I178" s="28">
        <f t="shared" si="40"/>
        <v>0</v>
      </c>
      <c r="J178" s="29">
        <f t="shared" si="41"/>
        <v>0</v>
      </c>
      <c r="K178" s="6"/>
    </row>
    <row r="179" spans="1:11" s="3" customFormat="1" hidden="1">
      <c r="A179" s="211"/>
      <c r="B179" s="191" t="s">
        <v>109</v>
      </c>
      <c r="C179" s="192"/>
      <c r="D179" s="99">
        <v>0</v>
      </c>
      <c r="E179" s="160">
        <v>3.75</v>
      </c>
      <c r="F179" s="51">
        <f t="shared" si="38"/>
        <v>5</v>
      </c>
      <c r="G179" s="28">
        <f t="shared" si="39"/>
        <v>0</v>
      </c>
      <c r="H179" s="52">
        <v>0</v>
      </c>
      <c r="I179" s="28">
        <f t="shared" si="40"/>
        <v>0</v>
      </c>
      <c r="J179" s="29">
        <f t="shared" si="41"/>
        <v>0</v>
      </c>
      <c r="K179" s="6"/>
    </row>
    <row r="180" spans="1:11" s="3" customFormat="1" hidden="1">
      <c r="A180" s="211"/>
      <c r="B180" s="191" t="s">
        <v>110</v>
      </c>
      <c r="C180" s="192"/>
      <c r="D180" s="99">
        <v>0</v>
      </c>
      <c r="E180" s="160">
        <v>3.75</v>
      </c>
      <c r="F180" s="51">
        <f t="shared" si="38"/>
        <v>5</v>
      </c>
      <c r="G180" s="28">
        <f t="shared" si="39"/>
        <v>0</v>
      </c>
      <c r="H180" s="52">
        <v>0</v>
      </c>
      <c r="I180" s="28">
        <f t="shared" si="40"/>
        <v>0</v>
      </c>
      <c r="J180" s="29">
        <f t="shared" si="41"/>
        <v>0</v>
      </c>
      <c r="K180" s="6"/>
    </row>
    <row r="181" spans="1:11" s="3" customFormat="1" hidden="1">
      <c r="A181" s="211"/>
      <c r="B181" s="191" t="s">
        <v>111</v>
      </c>
      <c r="C181" s="192"/>
      <c r="D181" s="99">
        <v>0</v>
      </c>
      <c r="E181" s="160">
        <v>3.75</v>
      </c>
      <c r="F181" s="51">
        <f t="shared" si="38"/>
        <v>5</v>
      </c>
      <c r="G181" s="28">
        <f t="shared" si="39"/>
        <v>0</v>
      </c>
      <c r="H181" s="52">
        <v>0</v>
      </c>
      <c r="I181" s="28">
        <f t="shared" si="40"/>
        <v>0</v>
      </c>
      <c r="J181" s="29">
        <f t="shared" si="41"/>
        <v>0</v>
      </c>
      <c r="K181" s="6"/>
    </row>
    <row r="182" spans="1:11" s="3" customFormat="1" hidden="1">
      <c r="A182" s="211"/>
      <c r="B182" s="191" t="s">
        <v>112</v>
      </c>
      <c r="C182" s="192"/>
      <c r="D182" s="99">
        <v>0</v>
      </c>
      <c r="E182" s="160">
        <v>3.75</v>
      </c>
      <c r="F182" s="51">
        <f t="shared" si="38"/>
        <v>5</v>
      </c>
      <c r="G182" s="28">
        <f t="shared" si="39"/>
        <v>0</v>
      </c>
      <c r="H182" s="52">
        <v>0</v>
      </c>
      <c r="I182" s="28">
        <f t="shared" si="40"/>
        <v>0</v>
      </c>
      <c r="J182" s="29">
        <f t="shared" si="41"/>
        <v>0</v>
      </c>
      <c r="K182" s="6"/>
    </row>
    <row r="183" spans="1:11" s="3" customFormat="1" ht="18.75" hidden="1" customHeight="1">
      <c r="A183" s="211"/>
      <c r="B183" s="191" t="s">
        <v>113</v>
      </c>
      <c r="C183" s="192"/>
      <c r="D183" s="99">
        <v>0</v>
      </c>
      <c r="E183" s="160">
        <v>5.75</v>
      </c>
      <c r="F183" s="51">
        <f t="shared" si="38"/>
        <v>5</v>
      </c>
      <c r="G183" s="28">
        <f t="shared" si="39"/>
        <v>0</v>
      </c>
      <c r="H183" s="52">
        <v>0</v>
      </c>
      <c r="I183" s="28">
        <f t="shared" si="40"/>
        <v>0</v>
      </c>
      <c r="J183" s="29">
        <f t="shared" si="41"/>
        <v>0</v>
      </c>
      <c r="K183" s="6"/>
    </row>
    <row r="184" spans="1:11" s="3" customFormat="1" hidden="1">
      <c r="A184" s="211"/>
      <c r="B184" s="231" t="s">
        <v>114</v>
      </c>
      <c r="C184" s="232"/>
      <c r="D184" s="99">
        <v>0</v>
      </c>
      <c r="E184" s="160">
        <v>5.75</v>
      </c>
      <c r="F184" s="51">
        <f t="shared" ref="F184:F196" si="42">perfs</f>
        <v>5</v>
      </c>
      <c r="G184" s="28">
        <f>D184*E184*F184</f>
        <v>0</v>
      </c>
      <c r="H184" s="52">
        <v>0</v>
      </c>
      <c r="I184" s="28">
        <f>G184-H184</f>
        <v>0</v>
      </c>
      <c r="J184" s="29">
        <f>I184*1.15</f>
        <v>0</v>
      </c>
      <c r="K184" s="6"/>
    </row>
    <row r="185" spans="1:11" s="3" customFormat="1" hidden="1">
      <c r="A185" s="211"/>
      <c r="B185" s="191" t="s">
        <v>115</v>
      </c>
      <c r="C185" s="192"/>
      <c r="D185" s="99">
        <v>0</v>
      </c>
      <c r="E185" s="159">
        <v>9.5</v>
      </c>
      <c r="F185" s="51">
        <f t="shared" si="42"/>
        <v>5</v>
      </c>
      <c r="G185" s="28">
        <f t="shared" ref="G185:G196" si="43">D185*E185*F185</f>
        <v>0</v>
      </c>
      <c r="H185" s="52">
        <v>0</v>
      </c>
      <c r="I185" s="28">
        <f t="shared" ref="I185:I249" si="44">G185-H185</f>
        <v>0</v>
      </c>
      <c r="J185" s="29">
        <f t="shared" ref="J185:J249" si="45">I185*1.15</f>
        <v>0</v>
      </c>
      <c r="K185" s="6"/>
    </row>
    <row r="186" spans="1:11" s="3" customFormat="1" hidden="1">
      <c r="A186" s="211"/>
      <c r="B186" s="191" t="s">
        <v>116</v>
      </c>
      <c r="C186" s="192"/>
      <c r="D186" s="99">
        <v>0</v>
      </c>
      <c r="E186" s="159">
        <v>12.5</v>
      </c>
      <c r="F186" s="51">
        <f t="shared" si="42"/>
        <v>5</v>
      </c>
      <c r="G186" s="28">
        <f t="shared" si="43"/>
        <v>0</v>
      </c>
      <c r="H186" s="52">
        <v>0</v>
      </c>
      <c r="I186" s="28">
        <f t="shared" si="44"/>
        <v>0</v>
      </c>
      <c r="J186" s="29">
        <f t="shared" si="45"/>
        <v>0</v>
      </c>
      <c r="K186" s="6"/>
    </row>
    <row r="187" spans="1:11" s="3" customFormat="1" hidden="1">
      <c r="A187" s="211"/>
      <c r="B187" s="191" t="s">
        <v>117</v>
      </c>
      <c r="C187" s="192"/>
      <c r="D187" s="99">
        <v>0</v>
      </c>
      <c r="E187" s="159">
        <v>9.5</v>
      </c>
      <c r="F187" s="51">
        <f t="shared" si="42"/>
        <v>5</v>
      </c>
      <c r="G187" s="28">
        <f t="shared" si="43"/>
        <v>0</v>
      </c>
      <c r="H187" s="52">
        <v>0</v>
      </c>
      <c r="I187" s="28">
        <f t="shared" si="44"/>
        <v>0</v>
      </c>
      <c r="J187" s="29">
        <f t="shared" si="45"/>
        <v>0</v>
      </c>
      <c r="K187" s="6"/>
    </row>
    <row r="188" spans="1:11" s="3" customFormat="1" hidden="1">
      <c r="A188" s="211"/>
      <c r="B188" s="191" t="s">
        <v>118</v>
      </c>
      <c r="C188" s="192"/>
      <c r="D188" s="99">
        <v>0</v>
      </c>
      <c r="E188" s="159">
        <v>9.5</v>
      </c>
      <c r="F188" s="51">
        <f t="shared" si="42"/>
        <v>5</v>
      </c>
      <c r="G188" s="28">
        <f t="shared" si="43"/>
        <v>0</v>
      </c>
      <c r="H188" s="52">
        <v>0</v>
      </c>
      <c r="I188" s="28">
        <f t="shared" si="44"/>
        <v>0</v>
      </c>
      <c r="J188" s="29">
        <f t="shared" si="45"/>
        <v>0</v>
      </c>
      <c r="K188" s="6"/>
    </row>
    <row r="189" spans="1:11" s="3" customFormat="1" hidden="1">
      <c r="A189" s="211"/>
      <c r="B189" s="191" t="s">
        <v>119</v>
      </c>
      <c r="C189" s="192"/>
      <c r="D189" s="99">
        <v>0</v>
      </c>
      <c r="E189" s="159">
        <v>13.25</v>
      </c>
      <c r="F189" s="51">
        <f t="shared" si="42"/>
        <v>5</v>
      </c>
      <c r="G189" s="28">
        <f t="shared" si="43"/>
        <v>0</v>
      </c>
      <c r="H189" s="52">
        <v>0</v>
      </c>
      <c r="I189" s="28">
        <f t="shared" si="44"/>
        <v>0</v>
      </c>
      <c r="J189" s="29">
        <f t="shared" si="45"/>
        <v>0</v>
      </c>
      <c r="K189" s="6"/>
    </row>
    <row r="190" spans="1:11" s="3" customFormat="1" hidden="1">
      <c r="A190" s="211"/>
      <c r="B190" s="191" t="s">
        <v>120</v>
      </c>
      <c r="C190" s="192"/>
      <c r="D190" s="99">
        <v>0</v>
      </c>
      <c r="E190" s="159">
        <v>13.25</v>
      </c>
      <c r="F190" s="51">
        <f t="shared" si="42"/>
        <v>5</v>
      </c>
      <c r="G190" s="28">
        <f t="shared" si="43"/>
        <v>0</v>
      </c>
      <c r="H190" s="36">
        <v>0</v>
      </c>
      <c r="I190" s="28">
        <f t="shared" si="44"/>
        <v>0</v>
      </c>
      <c r="J190" s="29">
        <f t="shared" si="45"/>
        <v>0</v>
      </c>
      <c r="K190" s="6"/>
    </row>
    <row r="191" spans="1:11" s="3" customFormat="1" hidden="1">
      <c r="A191" s="129"/>
      <c r="B191" s="191" t="s">
        <v>121</v>
      </c>
      <c r="C191" s="192"/>
      <c r="D191" s="100">
        <v>0</v>
      </c>
      <c r="E191" s="159">
        <v>35.75</v>
      </c>
      <c r="F191" s="51">
        <f t="shared" si="42"/>
        <v>5</v>
      </c>
      <c r="G191" s="28">
        <f t="shared" si="43"/>
        <v>0</v>
      </c>
      <c r="H191" s="36">
        <v>0</v>
      </c>
      <c r="I191" s="28">
        <f t="shared" si="44"/>
        <v>0</v>
      </c>
      <c r="J191" s="29">
        <f t="shared" si="45"/>
        <v>0</v>
      </c>
      <c r="K191" s="6"/>
    </row>
    <row r="192" spans="1:11" s="3" customFormat="1" hidden="1">
      <c r="A192" s="53"/>
      <c r="B192" s="191" t="s">
        <v>122</v>
      </c>
      <c r="C192" s="192"/>
      <c r="D192" s="100">
        <v>0</v>
      </c>
      <c r="E192" s="159">
        <v>35.75</v>
      </c>
      <c r="F192" s="51">
        <f t="shared" si="42"/>
        <v>5</v>
      </c>
      <c r="G192" s="28">
        <f t="shared" si="43"/>
        <v>0</v>
      </c>
      <c r="H192" s="36">
        <v>0</v>
      </c>
      <c r="I192" s="28">
        <f t="shared" si="44"/>
        <v>0</v>
      </c>
      <c r="J192" s="29">
        <f t="shared" si="45"/>
        <v>0</v>
      </c>
      <c r="K192" s="6"/>
    </row>
    <row r="193" spans="1:12" s="3" customFormat="1" hidden="1">
      <c r="A193" s="53"/>
      <c r="B193" s="191" t="s">
        <v>123</v>
      </c>
      <c r="C193" s="192"/>
      <c r="D193" s="100">
        <v>0</v>
      </c>
      <c r="E193" s="159">
        <v>13.25</v>
      </c>
      <c r="F193" s="51">
        <f t="shared" si="42"/>
        <v>5</v>
      </c>
      <c r="G193" s="28">
        <f t="shared" si="43"/>
        <v>0</v>
      </c>
      <c r="H193" s="36">
        <v>0</v>
      </c>
      <c r="I193" s="28">
        <f t="shared" si="44"/>
        <v>0</v>
      </c>
      <c r="J193" s="29">
        <f t="shared" si="45"/>
        <v>0</v>
      </c>
      <c r="K193" s="6"/>
    </row>
    <row r="194" spans="1:12" s="3" customFormat="1" hidden="1">
      <c r="A194" s="53"/>
      <c r="B194" s="168"/>
      <c r="C194" s="169"/>
      <c r="D194" s="100">
        <v>0</v>
      </c>
      <c r="E194" s="158">
        <v>0</v>
      </c>
      <c r="F194" s="51">
        <f t="shared" si="42"/>
        <v>5</v>
      </c>
      <c r="G194" s="28">
        <f t="shared" si="43"/>
        <v>0</v>
      </c>
      <c r="H194" s="36">
        <v>0</v>
      </c>
      <c r="I194" s="28">
        <f t="shared" si="44"/>
        <v>0</v>
      </c>
      <c r="J194" s="29">
        <f t="shared" si="45"/>
        <v>0</v>
      </c>
      <c r="K194" s="6"/>
    </row>
    <row r="195" spans="1:12" s="3" customFormat="1" hidden="1">
      <c r="A195" s="49" t="s">
        <v>124</v>
      </c>
      <c r="B195" s="193" t="s">
        <v>125</v>
      </c>
      <c r="C195" s="194"/>
      <c r="D195" s="100">
        <v>0</v>
      </c>
      <c r="E195" s="159">
        <v>58.75</v>
      </c>
      <c r="F195" s="51">
        <f t="shared" si="42"/>
        <v>5</v>
      </c>
      <c r="G195" s="28">
        <f t="shared" si="43"/>
        <v>0</v>
      </c>
      <c r="H195" s="36">
        <v>0</v>
      </c>
      <c r="I195" s="28">
        <f>G195-H196</f>
        <v>0</v>
      </c>
      <c r="J195" s="29">
        <f t="shared" si="45"/>
        <v>0</v>
      </c>
      <c r="K195" s="6"/>
    </row>
    <row r="196" spans="1:12" s="3" customFormat="1" hidden="1">
      <c r="A196" s="53"/>
      <c r="B196" s="193" t="s">
        <v>126</v>
      </c>
      <c r="C196" s="194"/>
      <c r="D196" s="100">
        <v>0</v>
      </c>
      <c r="E196" s="159">
        <v>14.25</v>
      </c>
      <c r="F196" s="51">
        <f t="shared" si="42"/>
        <v>5</v>
      </c>
      <c r="G196" s="28">
        <f t="shared" si="43"/>
        <v>0</v>
      </c>
      <c r="H196" s="36">
        <v>0</v>
      </c>
      <c r="I196" s="28">
        <f>G196-H197</f>
        <v>0</v>
      </c>
      <c r="J196" s="29">
        <f t="shared" si="45"/>
        <v>0</v>
      </c>
      <c r="K196" s="6"/>
    </row>
    <row r="197" spans="1:12" s="3" customFormat="1" ht="17.25" hidden="1" customHeight="1">
      <c r="B197" s="193" t="s">
        <v>127</v>
      </c>
      <c r="C197" s="194"/>
      <c r="D197" s="100">
        <v>0</v>
      </c>
      <c r="E197" s="159">
        <v>14.25</v>
      </c>
      <c r="F197" s="51">
        <f t="shared" ref="F197:F226" si="46">perfs</f>
        <v>5</v>
      </c>
      <c r="G197" s="28">
        <f t="shared" ref="G197:G226" si="47">D197*E197*F197</f>
        <v>0</v>
      </c>
      <c r="H197" s="52">
        <v>0</v>
      </c>
      <c r="I197" s="28">
        <f t="shared" si="44"/>
        <v>0</v>
      </c>
      <c r="J197" s="29">
        <f t="shared" si="45"/>
        <v>0</v>
      </c>
      <c r="K197" s="6"/>
    </row>
    <row r="198" spans="1:12" s="3" customFormat="1" ht="16.5" hidden="1" customHeight="1">
      <c r="A198" s="53"/>
      <c r="B198" s="193" t="s">
        <v>128</v>
      </c>
      <c r="C198" s="194"/>
      <c r="D198" s="100">
        <v>0</v>
      </c>
      <c r="E198" s="159">
        <v>14.25</v>
      </c>
      <c r="F198" s="51">
        <f t="shared" si="46"/>
        <v>5</v>
      </c>
      <c r="G198" s="28">
        <f t="shared" si="47"/>
        <v>0</v>
      </c>
      <c r="H198" s="52">
        <v>0</v>
      </c>
      <c r="I198" s="28">
        <f t="shared" si="44"/>
        <v>0</v>
      </c>
      <c r="J198" s="29">
        <f t="shared" si="45"/>
        <v>0</v>
      </c>
      <c r="K198" s="6"/>
    </row>
    <row r="199" spans="1:12" s="3" customFormat="1" hidden="1">
      <c r="A199" s="53"/>
      <c r="B199" s="193" t="s">
        <v>129</v>
      </c>
      <c r="C199" s="194"/>
      <c r="D199" s="100">
        <v>0</v>
      </c>
      <c r="E199" s="159">
        <v>14.25</v>
      </c>
      <c r="F199" s="51">
        <f t="shared" si="46"/>
        <v>5</v>
      </c>
      <c r="G199" s="28">
        <f t="shared" si="47"/>
        <v>0</v>
      </c>
      <c r="H199" s="52">
        <v>0</v>
      </c>
      <c r="I199" s="28">
        <f t="shared" si="44"/>
        <v>0</v>
      </c>
      <c r="J199" s="29">
        <f t="shared" si="45"/>
        <v>0</v>
      </c>
      <c r="K199" s="6"/>
    </row>
    <row r="200" spans="1:12" s="3" customFormat="1" hidden="1">
      <c r="A200" s="53"/>
      <c r="B200" s="195" t="s">
        <v>130</v>
      </c>
      <c r="C200" s="196"/>
      <c r="D200" s="100">
        <v>0</v>
      </c>
      <c r="E200" s="161">
        <v>14.25</v>
      </c>
      <c r="F200" s="51">
        <f t="shared" si="46"/>
        <v>5</v>
      </c>
      <c r="G200" s="28">
        <f t="shared" si="47"/>
        <v>0</v>
      </c>
      <c r="H200" s="52">
        <v>0</v>
      </c>
      <c r="I200" s="28">
        <f t="shared" si="44"/>
        <v>0</v>
      </c>
      <c r="J200" s="29">
        <f t="shared" si="45"/>
        <v>0</v>
      </c>
      <c r="K200" s="6"/>
    </row>
    <row r="201" spans="1:12" s="3" customFormat="1" hidden="1">
      <c r="A201" s="53"/>
      <c r="B201" s="195" t="s">
        <v>131</v>
      </c>
      <c r="C201" s="196"/>
      <c r="D201" s="100">
        <v>0</v>
      </c>
      <c r="E201" s="161">
        <v>14.25</v>
      </c>
      <c r="F201" s="51">
        <f t="shared" si="46"/>
        <v>5</v>
      </c>
      <c r="G201" s="28">
        <f t="shared" si="47"/>
        <v>0</v>
      </c>
      <c r="H201" s="52">
        <v>0</v>
      </c>
      <c r="I201" s="28">
        <f t="shared" si="44"/>
        <v>0</v>
      </c>
      <c r="J201" s="29">
        <f t="shared" si="45"/>
        <v>0</v>
      </c>
      <c r="K201" s="6"/>
    </row>
    <row r="202" spans="1:12" s="3" customFormat="1" hidden="1">
      <c r="A202" s="53"/>
      <c r="B202" s="195" t="s">
        <v>132</v>
      </c>
      <c r="C202" s="196"/>
      <c r="D202" s="100">
        <v>0</v>
      </c>
      <c r="E202" s="161">
        <v>14.25</v>
      </c>
      <c r="F202" s="51">
        <f t="shared" si="46"/>
        <v>5</v>
      </c>
      <c r="G202" s="28">
        <f t="shared" si="47"/>
        <v>0</v>
      </c>
      <c r="H202" s="52">
        <v>0</v>
      </c>
      <c r="I202" s="28">
        <f t="shared" si="44"/>
        <v>0</v>
      </c>
      <c r="J202" s="29">
        <f t="shared" si="45"/>
        <v>0</v>
      </c>
      <c r="K202" s="6"/>
    </row>
    <row r="203" spans="1:12" s="3" customFormat="1" hidden="1">
      <c r="A203" s="53"/>
      <c r="B203" s="195" t="s">
        <v>133</v>
      </c>
      <c r="C203" s="196"/>
      <c r="D203" s="100">
        <v>0</v>
      </c>
      <c r="E203" s="161">
        <v>14.25</v>
      </c>
      <c r="F203" s="51">
        <f t="shared" si="46"/>
        <v>5</v>
      </c>
      <c r="G203" s="28">
        <f t="shared" si="47"/>
        <v>0</v>
      </c>
      <c r="H203" s="52">
        <v>0</v>
      </c>
      <c r="I203" s="28">
        <f t="shared" si="44"/>
        <v>0</v>
      </c>
      <c r="J203" s="29">
        <f t="shared" si="45"/>
        <v>0</v>
      </c>
      <c r="K203" s="6"/>
    </row>
    <row r="204" spans="1:12" s="3" customFormat="1" hidden="1">
      <c r="A204" s="53"/>
      <c r="B204" s="195" t="s">
        <v>134</v>
      </c>
      <c r="C204" s="196"/>
      <c r="D204" s="100">
        <v>0</v>
      </c>
      <c r="E204" s="161">
        <v>14.25</v>
      </c>
      <c r="F204" s="51">
        <f t="shared" si="46"/>
        <v>5</v>
      </c>
      <c r="G204" s="28">
        <f t="shared" si="47"/>
        <v>0</v>
      </c>
      <c r="H204" s="52">
        <v>0</v>
      </c>
      <c r="I204" s="28">
        <f t="shared" si="44"/>
        <v>0</v>
      </c>
      <c r="J204" s="29">
        <f t="shared" si="45"/>
        <v>0</v>
      </c>
      <c r="K204" s="6"/>
    </row>
    <row r="205" spans="1:12" s="3" customFormat="1" hidden="1">
      <c r="A205" s="53"/>
      <c r="B205" s="197" t="s">
        <v>135</v>
      </c>
      <c r="C205" s="198"/>
      <c r="D205" s="100">
        <v>0</v>
      </c>
      <c r="E205" s="161">
        <v>105</v>
      </c>
      <c r="F205" s="51">
        <f t="shared" si="46"/>
        <v>5</v>
      </c>
      <c r="G205" s="28">
        <f t="shared" si="47"/>
        <v>0</v>
      </c>
      <c r="H205" s="52">
        <v>0</v>
      </c>
      <c r="I205" s="28">
        <f t="shared" si="44"/>
        <v>0</v>
      </c>
      <c r="J205" s="29">
        <f t="shared" si="45"/>
        <v>0</v>
      </c>
      <c r="K205" s="6"/>
    </row>
    <row r="206" spans="1:12" s="3" customFormat="1" hidden="1">
      <c r="A206" s="54"/>
      <c r="B206" s="193" t="s">
        <v>136</v>
      </c>
      <c r="C206" s="194"/>
      <c r="D206" s="100">
        <v>0</v>
      </c>
      <c r="E206" s="159">
        <v>105</v>
      </c>
      <c r="F206" s="51">
        <f t="shared" si="46"/>
        <v>5</v>
      </c>
      <c r="G206" s="28">
        <f t="shared" si="47"/>
        <v>0</v>
      </c>
      <c r="H206" s="36">
        <v>0</v>
      </c>
      <c r="I206" s="28">
        <f t="shared" si="44"/>
        <v>0</v>
      </c>
      <c r="J206" s="29">
        <f t="shared" si="45"/>
        <v>0</v>
      </c>
      <c r="K206" s="6"/>
    </row>
    <row r="207" spans="1:12" s="3" customFormat="1" hidden="1">
      <c r="A207" s="53"/>
      <c r="B207" s="199" t="s">
        <v>137</v>
      </c>
      <c r="C207" s="200"/>
      <c r="D207" s="100">
        <v>0</v>
      </c>
      <c r="E207" s="159">
        <v>105</v>
      </c>
      <c r="F207" s="51">
        <f t="shared" si="46"/>
        <v>5</v>
      </c>
      <c r="G207" s="28">
        <f t="shared" si="47"/>
        <v>0</v>
      </c>
      <c r="H207" s="36">
        <v>0</v>
      </c>
      <c r="I207" s="28">
        <f t="shared" si="44"/>
        <v>0</v>
      </c>
      <c r="J207" s="29">
        <f t="shared" si="45"/>
        <v>0</v>
      </c>
      <c r="K207" s="9"/>
    </row>
    <row r="208" spans="1:12" s="3" customFormat="1" hidden="1">
      <c r="A208" s="53"/>
      <c r="B208" s="193" t="s">
        <v>138</v>
      </c>
      <c r="C208" s="194"/>
      <c r="D208" s="100">
        <v>0</v>
      </c>
      <c r="E208" s="159">
        <v>60</v>
      </c>
      <c r="F208" s="51">
        <f t="shared" si="46"/>
        <v>5</v>
      </c>
      <c r="G208" s="28">
        <f t="shared" si="47"/>
        <v>0</v>
      </c>
      <c r="H208" s="36">
        <v>0</v>
      </c>
      <c r="I208" s="28">
        <f t="shared" si="44"/>
        <v>0</v>
      </c>
      <c r="J208" s="29">
        <f t="shared" si="45"/>
        <v>0</v>
      </c>
      <c r="K208" s="9"/>
      <c r="L208" s="6"/>
    </row>
    <row r="209" spans="1:11" s="3" customFormat="1" ht="15.75" hidden="1" customHeight="1">
      <c r="A209" s="53"/>
      <c r="B209" s="193" t="s">
        <v>139</v>
      </c>
      <c r="C209" s="194"/>
      <c r="D209" s="100">
        <v>0</v>
      </c>
      <c r="E209" s="159">
        <v>105</v>
      </c>
      <c r="F209" s="51">
        <f t="shared" si="46"/>
        <v>5</v>
      </c>
      <c r="G209" s="28">
        <f t="shared" si="47"/>
        <v>0</v>
      </c>
      <c r="H209" s="52">
        <v>0</v>
      </c>
      <c r="I209" s="28">
        <f t="shared" si="44"/>
        <v>0</v>
      </c>
      <c r="J209" s="29">
        <f t="shared" si="45"/>
        <v>0</v>
      </c>
      <c r="K209" s="6"/>
    </row>
    <row r="210" spans="1:11" s="3" customFormat="1" ht="15.75" hidden="1" customHeight="1">
      <c r="A210" s="53"/>
      <c r="B210" s="193" t="s">
        <v>140</v>
      </c>
      <c r="C210" s="194"/>
      <c r="D210" s="100">
        <v>0</v>
      </c>
      <c r="E210" s="159">
        <v>105</v>
      </c>
      <c r="F210" s="51">
        <f t="shared" si="46"/>
        <v>5</v>
      </c>
      <c r="G210" s="28">
        <f t="shared" si="47"/>
        <v>0</v>
      </c>
      <c r="H210" s="55">
        <v>0</v>
      </c>
      <c r="I210" s="28">
        <f t="shared" si="44"/>
        <v>0</v>
      </c>
      <c r="J210" s="29">
        <f t="shared" si="45"/>
        <v>0</v>
      </c>
      <c r="K210" s="6"/>
    </row>
    <row r="211" spans="1:11" s="3" customFormat="1" ht="15.75" hidden="1" customHeight="1">
      <c r="A211" s="56"/>
      <c r="B211" s="193" t="s">
        <v>141</v>
      </c>
      <c r="C211" s="194"/>
      <c r="D211" s="100">
        <v>0</v>
      </c>
      <c r="E211" s="159">
        <v>6.25</v>
      </c>
      <c r="F211" s="51">
        <f t="shared" si="46"/>
        <v>5</v>
      </c>
      <c r="G211" s="28">
        <f t="shared" si="47"/>
        <v>0</v>
      </c>
      <c r="H211" s="57">
        <v>0</v>
      </c>
      <c r="I211" s="28">
        <f t="shared" si="44"/>
        <v>0</v>
      </c>
      <c r="J211" s="29">
        <f t="shared" si="45"/>
        <v>0</v>
      </c>
      <c r="K211" s="6"/>
    </row>
    <row r="212" spans="1:11" s="3" customFormat="1" ht="32.25" hidden="1" customHeight="1">
      <c r="B212" s="193" t="s">
        <v>142</v>
      </c>
      <c r="C212" s="194"/>
      <c r="D212" s="100">
        <v>0</v>
      </c>
      <c r="E212" s="159">
        <v>6.25</v>
      </c>
      <c r="F212" s="51">
        <f t="shared" si="46"/>
        <v>5</v>
      </c>
      <c r="G212" s="28">
        <f t="shared" si="47"/>
        <v>0</v>
      </c>
      <c r="H212" s="57">
        <v>0</v>
      </c>
      <c r="I212" s="28">
        <f t="shared" si="44"/>
        <v>0</v>
      </c>
      <c r="J212" s="29">
        <f t="shared" si="45"/>
        <v>0</v>
      </c>
      <c r="K212" s="6"/>
    </row>
    <row r="213" spans="1:11" s="3" customFormat="1" ht="30.75" hidden="1" customHeight="1">
      <c r="A213" s="58"/>
      <c r="B213" s="199" t="s">
        <v>143</v>
      </c>
      <c r="C213" s="200"/>
      <c r="D213" s="100">
        <v>0</v>
      </c>
      <c r="E213" s="159">
        <v>94.5</v>
      </c>
      <c r="F213" s="51">
        <f t="shared" si="46"/>
        <v>5</v>
      </c>
      <c r="G213" s="28">
        <f t="shared" si="47"/>
        <v>0</v>
      </c>
      <c r="H213" s="59">
        <v>0</v>
      </c>
      <c r="I213" s="28">
        <f t="shared" si="44"/>
        <v>0</v>
      </c>
      <c r="J213" s="29">
        <f t="shared" si="45"/>
        <v>0</v>
      </c>
    </row>
    <row r="214" spans="1:11" s="3" customFormat="1" ht="15.75" hidden="1" customHeight="1">
      <c r="A214" s="58"/>
      <c r="B214" s="170" t="s">
        <v>144</v>
      </c>
      <c r="C214" s="171"/>
      <c r="D214" s="100">
        <v>0</v>
      </c>
      <c r="E214" s="159">
        <v>255.25</v>
      </c>
      <c r="F214" s="51">
        <f t="shared" si="46"/>
        <v>5</v>
      </c>
      <c r="G214" s="28">
        <f t="shared" si="47"/>
        <v>0</v>
      </c>
      <c r="H214" s="59">
        <v>0</v>
      </c>
      <c r="I214" s="28">
        <f t="shared" si="44"/>
        <v>0</v>
      </c>
      <c r="J214" s="29">
        <f t="shared" si="45"/>
        <v>0</v>
      </c>
    </row>
    <row r="215" spans="1:11" s="3" customFormat="1" ht="15.75" hidden="1" customHeight="1">
      <c r="A215" s="58"/>
      <c r="B215" s="193" t="s">
        <v>145</v>
      </c>
      <c r="C215" s="194"/>
      <c r="D215" s="100">
        <v>0</v>
      </c>
      <c r="E215" s="159">
        <v>0</v>
      </c>
      <c r="F215" s="51">
        <f t="shared" si="46"/>
        <v>5</v>
      </c>
      <c r="G215" s="28">
        <f t="shared" si="47"/>
        <v>0</v>
      </c>
      <c r="H215" s="59">
        <v>0</v>
      </c>
      <c r="I215" s="28">
        <f t="shared" si="44"/>
        <v>0</v>
      </c>
      <c r="J215" s="29">
        <f t="shared" si="45"/>
        <v>0</v>
      </c>
    </row>
    <row r="216" spans="1:11" s="3" customFormat="1" ht="15.75" hidden="1" customHeight="1">
      <c r="A216" s="58"/>
      <c r="B216" s="193" t="s">
        <v>146</v>
      </c>
      <c r="C216" s="194"/>
      <c r="D216" s="100">
        <v>0</v>
      </c>
      <c r="E216" s="159">
        <v>0</v>
      </c>
      <c r="F216" s="51">
        <f t="shared" si="46"/>
        <v>5</v>
      </c>
      <c r="G216" s="28">
        <f t="shared" si="47"/>
        <v>0</v>
      </c>
      <c r="H216" s="59">
        <v>0</v>
      </c>
      <c r="I216" s="28">
        <f t="shared" si="44"/>
        <v>0</v>
      </c>
      <c r="J216" s="29">
        <f t="shared" si="45"/>
        <v>0</v>
      </c>
    </row>
    <row r="217" spans="1:11" s="3" customFormat="1" ht="15.75" hidden="1" customHeight="1">
      <c r="A217" s="58"/>
      <c r="B217" s="172" t="s">
        <v>147</v>
      </c>
      <c r="C217" s="171"/>
      <c r="D217" s="100">
        <v>0</v>
      </c>
      <c r="E217" s="159">
        <v>0</v>
      </c>
      <c r="F217" s="51">
        <f t="shared" si="46"/>
        <v>5</v>
      </c>
      <c r="G217" s="28">
        <f t="shared" si="47"/>
        <v>0</v>
      </c>
      <c r="H217" s="59">
        <v>0</v>
      </c>
      <c r="I217" s="28">
        <f t="shared" si="44"/>
        <v>0</v>
      </c>
      <c r="J217" s="29">
        <f t="shared" si="45"/>
        <v>0</v>
      </c>
    </row>
    <row r="218" spans="1:11" s="3" customFormat="1" ht="15.75" hidden="1" customHeight="1">
      <c r="A218" s="58"/>
      <c r="B218" s="166"/>
      <c r="C218" s="167"/>
      <c r="D218" s="100"/>
      <c r="E218" s="148"/>
      <c r="F218" s="51"/>
      <c r="G218" s="28"/>
      <c r="H218" s="59"/>
      <c r="I218" s="28"/>
      <c r="J218" s="29"/>
    </row>
    <row r="219" spans="1:11" s="3" customFormat="1" ht="15.75" hidden="1" customHeight="1">
      <c r="A219" s="49" t="s">
        <v>148</v>
      </c>
      <c r="B219" s="193" t="s">
        <v>149</v>
      </c>
      <c r="C219" s="194"/>
      <c r="D219" s="102">
        <v>0</v>
      </c>
      <c r="E219" s="162">
        <v>59.75</v>
      </c>
      <c r="F219" s="51">
        <f t="shared" si="46"/>
        <v>5</v>
      </c>
      <c r="G219" s="28">
        <f t="shared" si="47"/>
        <v>0</v>
      </c>
      <c r="H219" s="59">
        <v>0</v>
      </c>
      <c r="I219" s="28">
        <f t="shared" si="44"/>
        <v>0</v>
      </c>
      <c r="J219" s="29">
        <f t="shared" si="45"/>
        <v>0</v>
      </c>
    </row>
    <row r="220" spans="1:11" s="3" customFormat="1" ht="32.25" hidden="1" customHeight="1">
      <c r="A220" s="58"/>
      <c r="B220" s="199" t="s">
        <v>150</v>
      </c>
      <c r="C220" s="200"/>
      <c r="D220" s="102">
        <v>0</v>
      </c>
      <c r="E220" s="162">
        <v>236.25</v>
      </c>
      <c r="F220" s="51">
        <f t="shared" si="46"/>
        <v>5</v>
      </c>
      <c r="G220" s="28">
        <f t="shared" si="47"/>
        <v>0</v>
      </c>
      <c r="H220" s="59">
        <v>0</v>
      </c>
      <c r="I220" s="28">
        <f t="shared" si="44"/>
        <v>0</v>
      </c>
      <c r="J220" s="29">
        <f t="shared" si="45"/>
        <v>0</v>
      </c>
    </row>
    <row r="221" spans="1:11" s="3" customFormat="1" ht="18.75" hidden="1">
      <c r="A221" s="58"/>
      <c r="B221" s="193" t="s">
        <v>151</v>
      </c>
      <c r="C221" s="194"/>
      <c r="D221" s="102">
        <v>0</v>
      </c>
      <c r="E221" s="162">
        <v>0</v>
      </c>
      <c r="F221" s="51">
        <f t="shared" si="46"/>
        <v>5</v>
      </c>
      <c r="G221" s="28">
        <f t="shared" si="47"/>
        <v>0</v>
      </c>
      <c r="H221" s="59">
        <v>0</v>
      </c>
      <c r="I221" s="28">
        <f t="shared" si="44"/>
        <v>0</v>
      </c>
      <c r="J221" s="29">
        <f t="shared" si="45"/>
        <v>0</v>
      </c>
    </row>
    <row r="222" spans="1:11" s="3" customFormat="1" ht="18.75" hidden="1">
      <c r="A222" s="58"/>
      <c r="B222" s="195" t="s">
        <v>152</v>
      </c>
      <c r="C222" s="196"/>
      <c r="D222" s="102">
        <v>0</v>
      </c>
      <c r="E222" s="163">
        <v>299.25</v>
      </c>
      <c r="F222" s="51">
        <f t="shared" si="46"/>
        <v>5</v>
      </c>
      <c r="G222" s="28">
        <f t="shared" si="47"/>
        <v>0</v>
      </c>
      <c r="H222" s="59">
        <v>0</v>
      </c>
      <c r="I222" s="28">
        <f t="shared" si="44"/>
        <v>0</v>
      </c>
      <c r="J222" s="29">
        <f t="shared" si="45"/>
        <v>0</v>
      </c>
    </row>
    <row r="223" spans="1:11" s="3" customFormat="1" ht="18.75" hidden="1">
      <c r="A223" s="58"/>
      <c r="B223" s="195" t="s">
        <v>153</v>
      </c>
      <c r="C223" s="196"/>
      <c r="D223" s="102">
        <v>0</v>
      </c>
      <c r="E223" s="163">
        <v>120.75</v>
      </c>
      <c r="F223" s="51">
        <f t="shared" si="46"/>
        <v>5</v>
      </c>
      <c r="G223" s="28">
        <f t="shared" si="47"/>
        <v>0</v>
      </c>
      <c r="H223" s="59">
        <v>0</v>
      </c>
      <c r="I223" s="28">
        <f t="shared" si="44"/>
        <v>0</v>
      </c>
      <c r="J223" s="29">
        <f t="shared" si="45"/>
        <v>0</v>
      </c>
    </row>
    <row r="224" spans="1:11" s="3" customFormat="1" ht="15.75" hidden="1" customHeight="1">
      <c r="A224" s="58"/>
      <c r="B224" s="195" t="s">
        <v>154</v>
      </c>
      <c r="C224" s="196"/>
      <c r="D224" s="102">
        <v>0</v>
      </c>
      <c r="E224" s="163">
        <v>357</v>
      </c>
      <c r="F224" s="51">
        <f t="shared" si="46"/>
        <v>5</v>
      </c>
      <c r="G224" s="28">
        <f t="shared" si="47"/>
        <v>0</v>
      </c>
      <c r="H224" s="59">
        <v>0</v>
      </c>
      <c r="I224" s="28">
        <f t="shared" si="44"/>
        <v>0</v>
      </c>
      <c r="J224" s="29">
        <f t="shared" si="45"/>
        <v>0</v>
      </c>
    </row>
    <row r="225" spans="1:11" s="3" customFormat="1" ht="15.75" hidden="1" customHeight="1">
      <c r="A225" s="58"/>
      <c r="B225" s="195" t="s">
        <v>155</v>
      </c>
      <c r="C225" s="196"/>
      <c r="D225" s="102">
        <v>0</v>
      </c>
      <c r="E225" s="163">
        <v>0</v>
      </c>
      <c r="F225" s="51">
        <f t="shared" si="46"/>
        <v>5</v>
      </c>
      <c r="G225" s="28">
        <f t="shared" si="47"/>
        <v>0</v>
      </c>
      <c r="H225" s="59">
        <v>0</v>
      </c>
      <c r="I225" s="28">
        <f t="shared" si="44"/>
        <v>0</v>
      </c>
      <c r="J225" s="29">
        <f t="shared" si="45"/>
        <v>0</v>
      </c>
    </row>
    <row r="226" spans="1:11" s="3" customFormat="1" ht="18.75" hidden="1">
      <c r="A226" s="56"/>
      <c r="B226" s="197" t="s">
        <v>156</v>
      </c>
      <c r="C226" s="198"/>
      <c r="D226" s="102">
        <v>0</v>
      </c>
      <c r="E226" s="163">
        <v>26.25</v>
      </c>
      <c r="F226" s="51">
        <f t="shared" si="46"/>
        <v>5</v>
      </c>
      <c r="G226" s="28">
        <f t="shared" si="47"/>
        <v>0</v>
      </c>
      <c r="H226" s="59">
        <v>0</v>
      </c>
      <c r="I226" s="28">
        <f t="shared" si="44"/>
        <v>0</v>
      </c>
      <c r="J226" s="29">
        <f t="shared" si="45"/>
        <v>0</v>
      </c>
    </row>
    <row r="227" spans="1:11" s="3" customFormat="1" ht="15.75" hidden="1" customHeight="1">
      <c r="B227" s="193" t="s">
        <v>157</v>
      </c>
      <c r="C227" s="194"/>
      <c r="D227" s="102">
        <v>0</v>
      </c>
      <c r="E227" s="162">
        <v>147</v>
      </c>
      <c r="F227" s="51">
        <f t="shared" ref="F227:F251" si="48">perfs</f>
        <v>5</v>
      </c>
      <c r="G227" s="28">
        <f t="shared" ref="G227:G250" si="49">D227*E227*F227</f>
        <v>0</v>
      </c>
      <c r="H227" s="60">
        <v>0</v>
      </c>
      <c r="I227" s="28">
        <f t="shared" si="44"/>
        <v>0</v>
      </c>
      <c r="J227" s="29">
        <f t="shared" si="45"/>
        <v>0</v>
      </c>
    </row>
    <row r="228" spans="1:11" s="3" customFormat="1" ht="18.75" hidden="1">
      <c r="A228" s="149" t="s">
        <v>19</v>
      </c>
      <c r="B228" s="193" t="s">
        <v>158</v>
      </c>
      <c r="C228" s="194"/>
      <c r="D228" s="102">
        <v>0</v>
      </c>
      <c r="E228" s="162">
        <v>52.5</v>
      </c>
      <c r="F228" s="51">
        <f t="shared" si="48"/>
        <v>5</v>
      </c>
      <c r="G228" s="28">
        <f t="shared" si="49"/>
        <v>0</v>
      </c>
      <c r="H228" s="60">
        <v>0</v>
      </c>
      <c r="I228" s="28">
        <f t="shared" si="44"/>
        <v>0</v>
      </c>
      <c r="J228" s="29">
        <f t="shared" si="45"/>
        <v>0</v>
      </c>
    </row>
    <row r="229" spans="1:11" s="3" customFormat="1" ht="18.75" hidden="1">
      <c r="A229" s="149"/>
      <c r="B229" s="193" t="s">
        <v>159</v>
      </c>
      <c r="C229" s="194"/>
      <c r="D229" s="102">
        <v>0</v>
      </c>
      <c r="E229" s="162">
        <v>6.25</v>
      </c>
      <c r="F229" s="51">
        <f t="shared" si="48"/>
        <v>5</v>
      </c>
      <c r="G229" s="28">
        <f t="shared" si="49"/>
        <v>0</v>
      </c>
      <c r="H229" s="60">
        <v>0</v>
      </c>
      <c r="I229" s="28">
        <f t="shared" si="44"/>
        <v>0</v>
      </c>
      <c r="J229" s="29">
        <f t="shared" si="45"/>
        <v>0</v>
      </c>
    </row>
    <row r="230" spans="1:11" s="3" customFormat="1" ht="18.75" hidden="1">
      <c r="A230" s="149"/>
      <c r="B230" s="193" t="s">
        <v>160</v>
      </c>
      <c r="C230" s="194"/>
      <c r="D230" s="102">
        <v>0</v>
      </c>
      <c r="E230" s="162">
        <v>6.25</v>
      </c>
      <c r="F230" s="51">
        <f t="shared" si="48"/>
        <v>5</v>
      </c>
      <c r="G230" s="28">
        <f t="shared" si="49"/>
        <v>0</v>
      </c>
      <c r="H230" s="60">
        <v>0</v>
      </c>
      <c r="I230" s="28">
        <f t="shared" si="44"/>
        <v>0</v>
      </c>
      <c r="J230" s="29">
        <f t="shared" si="45"/>
        <v>0</v>
      </c>
    </row>
    <row r="231" spans="1:11" s="3" customFormat="1" hidden="1">
      <c r="A231" s="149"/>
      <c r="B231" s="191"/>
      <c r="C231" s="192"/>
      <c r="D231" s="102">
        <v>0</v>
      </c>
      <c r="E231" s="164">
        <v>0</v>
      </c>
      <c r="F231" s="51">
        <f t="shared" si="48"/>
        <v>5</v>
      </c>
      <c r="G231" s="28">
        <f t="shared" si="49"/>
        <v>0</v>
      </c>
      <c r="H231" s="61">
        <v>0</v>
      </c>
      <c r="I231" s="28">
        <f t="shared" si="44"/>
        <v>0</v>
      </c>
      <c r="J231" s="29">
        <f t="shared" si="45"/>
        <v>0</v>
      </c>
    </row>
    <row r="232" spans="1:11" s="3" customFormat="1" ht="15.75" hidden="1" customHeight="1">
      <c r="A232" s="149"/>
      <c r="B232" s="250"/>
      <c r="C232" s="251"/>
      <c r="D232" s="102">
        <v>0</v>
      </c>
      <c r="E232" s="165"/>
      <c r="F232" s="51">
        <f t="shared" si="48"/>
        <v>5</v>
      </c>
      <c r="G232" s="28">
        <f t="shared" si="49"/>
        <v>0</v>
      </c>
      <c r="H232" s="61">
        <v>0</v>
      </c>
      <c r="I232" s="28">
        <f t="shared" si="44"/>
        <v>0</v>
      </c>
      <c r="J232" s="29">
        <f t="shared" si="45"/>
        <v>0</v>
      </c>
    </row>
    <row r="233" spans="1:11" s="3" customFormat="1" ht="37.5" hidden="1">
      <c r="A233" s="150" t="s">
        <v>161</v>
      </c>
      <c r="B233" s="173" t="s">
        <v>162</v>
      </c>
      <c r="C233" s="174"/>
      <c r="D233" s="102">
        <v>0</v>
      </c>
      <c r="E233" s="176">
        <v>24.25</v>
      </c>
      <c r="F233" s="51">
        <f t="shared" si="48"/>
        <v>5</v>
      </c>
      <c r="G233" s="28">
        <f t="shared" si="49"/>
        <v>0</v>
      </c>
      <c r="H233" s="61">
        <v>0</v>
      </c>
      <c r="I233" s="28">
        <f t="shared" si="44"/>
        <v>0</v>
      </c>
      <c r="J233" s="29">
        <f t="shared" si="45"/>
        <v>0</v>
      </c>
      <c r="K233" s="9" t="s">
        <v>163</v>
      </c>
    </row>
    <row r="234" spans="1:11" s="3" customFormat="1" ht="18.75" hidden="1">
      <c r="A234" s="149"/>
      <c r="B234" s="175"/>
      <c r="C234" s="174"/>
      <c r="D234" s="102">
        <v>0</v>
      </c>
      <c r="E234" s="177"/>
      <c r="F234" s="51">
        <f t="shared" si="48"/>
        <v>5</v>
      </c>
      <c r="G234" s="28">
        <f t="shared" si="49"/>
        <v>0</v>
      </c>
      <c r="H234" s="60">
        <v>0</v>
      </c>
      <c r="I234" s="28">
        <f t="shared" si="44"/>
        <v>0</v>
      </c>
      <c r="J234" s="29">
        <f t="shared" si="45"/>
        <v>0</v>
      </c>
      <c r="K234" s="6"/>
    </row>
    <row r="235" spans="1:11" s="3" customFormat="1" ht="18.75" hidden="1">
      <c r="A235" s="62" t="s">
        <v>164</v>
      </c>
      <c r="B235" s="252" t="s">
        <v>165</v>
      </c>
      <c r="C235" s="253"/>
      <c r="D235" s="90">
        <v>0</v>
      </c>
      <c r="E235" s="178">
        <v>6.25</v>
      </c>
      <c r="F235" s="51">
        <f t="shared" si="48"/>
        <v>5</v>
      </c>
      <c r="G235" s="28">
        <f t="shared" si="49"/>
        <v>0</v>
      </c>
      <c r="H235" s="60">
        <v>0</v>
      </c>
      <c r="I235" s="28">
        <f t="shared" si="44"/>
        <v>0</v>
      </c>
      <c r="J235" s="29">
        <f t="shared" si="45"/>
        <v>0</v>
      </c>
      <c r="K235" s="6"/>
    </row>
    <row r="236" spans="1:11" s="3" customFormat="1" ht="18.75" hidden="1">
      <c r="A236" s="149"/>
      <c r="B236" s="252" t="s">
        <v>166</v>
      </c>
      <c r="C236" s="253"/>
      <c r="D236" s="90">
        <v>0</v>
      </c>
      <c r="E236" s="178">
        <v>6.25</v>
      </c>
      <c r="F236" s="51">
        <f t="shared" si="48"/>
        <v>5</v>
      </c>
      <c r="G236" s="28">
        <f t="shared" si="49"/>
        <v>0</v>
      </c>
      <c r="H236" s="60">
        <v>0</v>
      </c>
      <c r="I236" s="28">
        <f t="shared" si="44"/>
        <v>0</v>
      </c>
      <c r="J236" s="29">
        <f t="shared" si="45"/>
        <v>0</v>
      </c>
      <c r="K236" s="6"/>
    </row>
    <row r="237" spans="1:11" s="3" customFormat="1" hidden="1">
      <c r="B237" s="189"/>
      <c r="C237" s="190"/>
      <c r="D237" s="90">
        <v>0</v>
      </c>
      <c r="E237" s="77"/>
      <c r="F237" s="51">
        <f t="shared" si="48"/>
        <v>5</v>
      </c>
      <c r="G237" s="28">
        <f t="shared" si="49"/>
        <v>0</v>
      </c>
      <c r="H237" s="60">
        <v>0</v>
      </c>
      <c r="I237" s="28">
        <f t="shared" si="44"/>
        <v>0</v>
      </c>
      <c r="J237" s="29">
        <f t="shared" si="45"/>
        <v>0</v>
      </c>
      <c r="K237" s="6"/>
    </row>
    <row r="238" spans="1:11" s="3" customFormat="1" hidden="1">
      <c r="A238" s="151"/>
      <c r="B238" s="24"/>
      <c r="C238" s="81"/>
      <c r="D238" s="81" t="s">
        <v>167</v>
      </c>
      <c r="E238" s="82" t="s">
        <v>75</v>
      </c>
      <c r="F238" s="152"/>
      <c r="G238" s="153"/>
      <c r="H238" s="154"/>
      <c r="I238" s="153"/>
      <c r="J238" s="155"/>
      <c r="K238" s="6"/>
    </row>
    <row r="239" spans="1:11" s="3" customFormat="1" ht="18.75" hidden="1">
      <c r="A239" s="49" t="s">
        <v>168</v>
      </c>
      <c r="B239" s="179" t="s">
        <v>169</v>
      </c>
      <c r="C239" s="180"/>
      <c r="D239" s="102">
        <v>0</v>
      </c>
      <c r="E239" s="181">
        <v>11.55</v>
      </c>
      <c r="F239" s="51">
        <f t="shared" si="48"/>
        <v>5</v>
      </c>
      <c r="G239" s="28">
        <f t="shared" si="49"/>
        <v>0</v>
      </c>
      <c r="H239" s="60">
        <v>0</v>
      </c>
      <c r="I239" s="28">
        <f t="shared" si="44"/>
        <v>0</v>
      </c>
      <c r="J239" s="29">
        <f t="shared" si="45"/>
        <v>0</v>
      </c>
      <c r="K239" s="6"/>
    </row>
    <row r="240" spans="1:11" s="3" customFormat="1" ht="18.75" hidden="1">
      <c r="A240" s="149"/>
      <c r="B240" s="179" t="s">
        <v>170</v>
      </c>
      <c r="C240" s="180"/>
      <c r="D240" s="99">
        <v>0</v>
      </c>
      <c r="E240" s="181">
        <v>16.8</v>
      </c>
      <c r="F240" s="51">
        <f t="shared" si="48"/>
        <v>5</v>
      </c>
      <c r="G240" s="28">
        <f t="shared" si="49"/>
        <v>0</v>
      </c>
      <c r="H240" s="60">
        <v>0</v>
      </c>
      <c r="I240" s="28">
        <f t="shared" si="44"/>
        <v>0</v>
      </c>
      <c r="J240" s="29">
        <f t="shared" si="45"/>
        <v>0</v>
      </c>
    </row>
    <row r="241" spans="1:11" s="3" customFormat="1" ht="18.75" hidden="1">
      <c r="B241" s="179" t="s">
        <v>171</v>
      </c>
      <c r="C241" s="180"/>
      <c r="D241" s="99">
        <v>0</v>
      </c>
      <c r="E241" s="181">
        <v>3.75</v>
      </c>
      <c r="F241" s="51">
        <f t="shared" si="48"/>
        <v>5</v>
      </c>
      <c r="G241" s="28">
        <f t="shared" si="49"/>
        <v>0</v>
      </c>
      <c r="H241" s="60">
        <v>0</v>
      </c>
      <c r="I241" s="28">
        <f t="shared" si="44"/>
        <v>0</v>
      </c>
      <c r="J241" s="29">
        <f t="shared" si="45"/>
        <v>0</v>
      </c>
    </row>
    <row r="242" spans="1:11" s="3" customFormat="1" ht="18.75" hidden="1">
      <c r="A242" s="53"/>
      <c r="B242" s="179" t="s">
        <v>172</v>
      </c>
      <c r="C242" s="180"/>
      <c r="D242" s="99">
        <v>0</v>
      </c>
      <c r="E242" s="181">
        <v>12.6</v>
      </c>
      <c r="F242" s="51">
        <f t="shared" si="48"/>
        <v>5</v>
      </c>
      <c r="G242" s="28">
        <f t="shared" si="49"/>
        <v>0</v>
      </c>
      <c r="H242" s="60">
        <v>0</v>
      </c>
      <c r="I242" s="28">
        <f t="shared" si="44"/>
        <v>0</v>
      </c>
      <c r="J242" s="29">
        <f t="shared" si="45"/>
        <v>0</v>
      </c>
    </row>
    <row r="243" spans="1:11" s="3" customFormat="1" ht="18.75" hidden="1">
      <c r="A243" s="53"/>
      <c r="B243" s="179" t="s">
        <v>173</v>
      </c>
      <c r="C243" s="180"/>
      <c r="D243" s="99">
        <v>0</v>
      </c>
      <c r="E243" s="181">
        <v>15.75</v>
      </c>
      <c r="F243" s="51">
        <f t="shared" si="48"/>
        <v>5</v>
      </c>
      <c r="G243" s="28">
        <f t="shared" si="49"/>
        <v>0</v>
      </c>
      <c r="H243" s="60">
        <v>0</v>
      </c>
      <c r="I243" s="28">
        <f t="shared" si="44"/>
        <v>0</v>
      </c>
      <c r="J243" s="29">
        <f t="shared" si="45"/>
        <v>0</v>
      </c>
    </row>
    <row r="244" spans="1:11" s="3" customFormat="1" ht="18.75" hidden="1">
      <c r="A244" s="156"/>
      <c r="B244" s="179" t="s">
        <v>174</v>
      </c>
      <c r="C244" s="180"/>
      <c r="D244" s="99">
        <v>0</v>
      </c>
      <c r="E244" s="181">
        <v>10.5</v>
      </c>
      <c r="F244" s="51">
        <f t="shared" si="48"/>
        <v>5</v>
      </c>
      <c r="G244" s="28">
        <f t="shared" si="49"/>
        <v>0</v>
      </c>
      <c r="H244" s="60">
        <v>0</v>
      </c>
      <c r="I244" s="28">
        <f t="shared" si="44"/>
        <v>0</v>
      </c>
      <c r="J244" s="29">
        <f t="shared" si="45"/>
        <v>0</v>
      </c>
    </row>
    <row r="245" spans="1:11" s="3" customFormat="1" ht="15" hidden="1" customHeight="1">
      <c r="B245" s="179" t="s">
        <v>175</v>
      </c>
      <c r="C245" s="180"/>
      <c r="D245" s="99">
        <v>0</v>
      </c>
      <c r="E245" s="176">
        <v>0.6</v>
      </c>
      <c r="F245" s="51">
        <f t="shared" si="48"/>
        <v>5</v>
      </c>
      <c r="G245" s="28">
        <f t="shared" si="49"/>
        <v>0</v>
      </c>
      <c r="H245" s="60">
        <v>0</v>
      </c>
      <c r="I245" s="28">
        <f t="shared" si="44"/>
        <v>0</v>
      </c>
      <c r="J245" s="29">
        <f t="shared" si="45"/>
        <v>0</v>
      </c>
    </row>
    <row r="246" spans="1:11" s="3" customFormat="1" ht="18.75" hidden="1">
      <c r="A246" s="53"/>
      <c r="B246" s="179" t="s">
        <v>176</v>
      </c>
      <c r="C246" s="180"/>
      <c r="D246" s="99">
        <v>0</v>
      </c>
      <c r="E246" s="176">
        <v>1.2</v>
      </c>
      <c r="F246" s="51">
        <f t="shared" si="48"/>
        <v>5</v>
      </c>
      <c r="G246" s="28">
        <f t="shared" si="49"/>
        <v>0</v>
      </c>
      <c r="H246" s="60">
        <v>0</v>
      </c>
      <c r="I246" s="28">
        <f t="shared" si="44"/>
        <v>0</v>
      </c>
      <c r="J246" s="29">
        <f t="shared" si="45"/>
        <v>0</v>
      </c>
    </row>
    <row r="247" spans="1:11" s="3" customFormat="1" ht="18.75" hidden="1">
      <c r="A247" s="53"/>
      <c r="B247" s="179" t="s">
        <v>177</v>
      </c>
      <c r="C247" s="180"/>
      <c r="D247" s="99">
        <v>0</v>
      </c>
      <c r="E247" s="176">
        <v>1.2</v>
      </c>
      <c r="F247" s="51">
        <f t="shared" si="48"/>
        <v>5</v>
      </c>
      <c r="G247" s="28">
        <f t="shared" si="49"/>
        <v>0</v>
      </c>
      <c r="H247" s="60">
        <v>0</v>
      </c>
      <c r="I247" s="28">
        <f t="shared" si="44"/>
        <v>0</v>
      </c>
      <c r="J247" s="29">
        <f t="shared" si="45"/>
        <v>0</v>
      </c>
    </row>
    <row r="248" spans="1:11" s="3" customFormat="1" ht="18.75" hidden="1">
      <c r="A248" s="53"/>
      <c r="B248" s="179" t="s">
        <v>178</v>
      </c>
      <c r="C248" s="180"/>
      <c r="D248" s="99">
        <v>0</v>
      </c>
      <c r="E248" s="176">
        <v>2.25</v>
      </c>
      <c r="F248" s="51">
        <f t="shared" si="48"/>
        <v>5</v>
      </c>
      <c r="G248" s="28">
        <f t="shared" si="49"/>
        <v>0</v>
      </c>
      <c r="H248" s="60">
        <v>0</v>
      </c>
      <c r="I248" s="28">
        <f t="shared" si="44"/>
        <v>0</v>
      </c>
      <c r="J248" s="29">
        <f t="shared" si="45"/>
        <v>0</v>
      </c>
    </row>
    <row r="249" spans="1:11" s="3" customFormat="1" hidden="1">
      <c r="A249" s="53"/>
      <c r="B249" s="243"/>
      <c r="C249" s="244"/>
      <c r="D249" s="99">
        <v>0</v>
      </c>
      <c r="E249" s="158">
        <v>0</v>
      </c>
      <c r="F249" s="51">
        <f t="shared" si="48"/>
        <v>5</v>
      </c>
      <c r="G249" s="28">
        <f t="shared" si="49"/>
        <v>0</v>
      </c>
      <c r="H249" s="60">
        <v>0</v>
      </c>
      <c r="I249" s="28">
        <f t="shared" si="44"/>
        <v>0</v>
      </c>
      <c r="J249" s="29">
        <f t="shared" si="45"/>
        <v>0</v>
      </c>
    </row>
    <row r="250" spans="1:11" s="3" customFormat="1" hidden="1">
      <c r="A250" s="53"/>
      <c r="B250" s="243"/>
      <c r="C250" s="244"/>
      <c r="D250" s="99">
        <v>0</v>
      </c>
      <c r="E250" s="77">
        <v>0</v>
      </c>
      <c r="F250" s="51">
        <f t="shared" si="48"/>
        <v>5</v>
      </c>
      <c r="G250" s="28">
        <f t="shared" si="49"/>
        <v>0</v>
      </c>
      <c r="H250" s="60">
        <v>0</v>
      </c>
      <c r="I250" s="28">
        <f t="shared" ref="I250" si="50">G250-H250</f>
        <v>0</v>
      </c>
      <c r="J250" s="29">
        <f t="shared" ref="J250:J251" si="51">I250*1.15</f>
        <v>0</v>
      </c>
    </row>
    <row r="251" spans="1:11" s="3" customFormat="1" hidden="1">
      <c r="A251" s="53"/>
      <c r="B251" s="243"/>
      <c r="C251" s="244"/>
      <c r="D251" s="99">
        <v>0</v>
      </c>
      <c r="E251" s="77">
        <v>0</v>
      </c>
      <c r="F251" s="51">
        <f t="shared" si="48"/>
        <v>5</v>
      </c>
      <c r="G251" s="28">
        <f t="shared" ref="G251" si="52">D251*E251</f>
        <v>0</v>
      </c>
      <c r="H251" s="52">
        <v>0</v>
      </c>
      <c r="I251" s="28">
        <f t="shared" ref="I251" si="53">G251-H251</f>
        <v>0</v>
      </c>
      <c r="J251" s="29">
        <f t="shared" si="51"/>
        <v>0</v>
      </c>
    </row>
    <row r="252" spans="1:11" s="3" customFormat="1" hidden="1">
      <c r="A252" s="53"/>
      <c r="B252" s="243"/>
      <c r="C252" s="244"/>
      <c r="D252" s="51"/>
      <c r="E252" s="140"/>
      <c r="F252" s="51"/>
      <c r="G252" s="28"/>
      <c r="H252" s="52"/>
      <c r="I252" s="28"/>
      <c r="J252" s="29"/>
    </row>
    <row r="253" spans="1:11" s="3" customFormat="1">
      <c r="A253" s="245" t="s">
        <v>179</v>
      </c>
      <c r="B253" s="246"/>
      <c r="C253" s="246"/>
      <c r="D253" s="246"/>
      <c r="E253" s="246"/>
      <c r="F253" s="246"/>
      <c r="G253" s="246"/>
      <c r="H253" s="247"/>
      <c r="I253" s="63">
        <v>1000</v>
      </c>
      <c r="J253" s="63">
        <f>I253*1.15</f>
        <v>1150</v>
      </c>
      <c r="K253" s="6"/>
    </row>
    <row r="254" spans="1:11" s="3" customFormat="1">
      <c r="A254" s="142"/>
      <c r="B254" s="142"/>
      <c r="C254" s="142"/>
      <c r="D254" s="239" t="s">
        <v>180</v>
      </c>
      <c r="E254" s="239"/>
      <c r="F254" s="239"/>
      <c r="G254" s="239"/>
      <c r="H254" s="141">
        <f>SUM(H26:H30)+SUM(H34:H37)+SUM(H40:H43)+SUM(H56:H85)+SUM(H121:H150)+SUM(H88:H117)+SUM(H153:H154)+SUM(H157:H158)+SUM(H161:H162)+SUM(H165:H166)+SUM(H174:H252)</f>
        <v>3250</v>
      </c>
      <c r="I254" s="143"/>
      <c r="J254" s="144"/>
      <c r="K254" s="6"/>
    </row>
    <row r="255" spans="1:11" s="3" customFormat="1">
      <c r="A255" s="206" t="s">
        <v>181</v>
      </c>
      <c r="B255" s="207"/>
      <c r="C255" s="207"/>
      <c r="D255" s="207"/>
      <c r="E255" s="207"/>
      <c r="F255" s="207"/>
      <c r="G255" s="207"/>
      <c r="H255" s="207"/>
      <c r="I255" s="207"/>
      <c r="J255" s="208"/>
      <c r="K255" s="6"/>
    </row>
    <row r="256" spans="1:11" s="3" customFormat="1">
      <c r="A256" s="47" t="s">
        <v>182</v>
      </c>
      <c r="B256" s="107"/>
      <c r="C256" s="108"/>
      <c r="D256" s="47"/>
      <c r="E256" s="47"/>
      <c r="F256" s="64"/>
      <c r="G256" s="64"/>
      <c r="H256" s="64"/>
      <c r="I256" s="64" t="s">
        <v>183</v>
      </c>
      <c r="J256" s="64" t="s">
        <v>184</v>
      </c>
      <c r="K256" s="6"/>
    </row>
    <row r="257" spans="1:14" s="3" customFormat="1">
      <c r="A257" s="74" t="s">
        <v>185</v>
      </c>
      <c r="B257" s="109" t="s">
        <v>186</v>
      </c>
      <c r="C257" s="109"/>
      <c r="D257" s="109"/>
      <c r="E257" s="109"/>
      <c r="F257" s="109"/>
      <c r="G257" s="109"/>
      <c r="H257" s="109"/>
      <c r="I257" s="124">
        <f>I51</f>
        <v>5785</v>
      </c>
      <c r="J257" s="78">
        <f>I257*1.15</f>
        <v>6652.7499999999991</v>
      </c>
      <c r="K257" s="6"/>
    </row>
    <row r="258" spans="1:14" s="3" customFormat="1">
      <c r="A258" s="74" t="s">
        <v>187</v>
      </c>
      <c r="B258" s="109" t="s">
        <v>188</v>
      </c>
      <c r="C258" s="109"/>
      <c r="D258" s="109"/>
      <c r="E258" s="109"/>
      <c r="F258" s="109"/>
      <c r="G258" s="109"/>
      <c r="H258" s="109"/>
      <c r="I258" s="124">
        <f>I253</f>
        <v>1000</v>
      </c>
      <c r="J258" s="78">
        <f t="shared" ref="J258:J260" si="54">I258*1.15</f>
        <v>1150</v>
      </c>
      <c r="K258" s="6"/>
    </row>
    <row r="259" spans="1:14" s="3" customFormat="1">
      <c r="A259" s="74" t="s">
        <v>98</v>
      </c>
      <c r="B259" s="109" t="s">
        <v>189</v>
      </c>
      <c r="C259" s="109"/>
      <c r="D259" s="109"/>
      <c r="E259" s="109"/>
      <c r="F259" s="109"/>
      <c r="G259" s="109"/>
      <c r="H259" s="109"/>
      <c r="I259" s="124">
        <f>I170</f>
        <v>1000</v>
      </c>
      <c r="J259" s="78">
        <f t="shared" si="54"/>
        <v>1150</v>
      </c>
      <c r="K259" s="6"/>
    </row>
    <row r="260" spans="1:14" s="3" customFormat="1">
      <c r="A260" s="74" t="s">
        <v>190</v>
      </c>
      <c r="B260" s="109" t="s">
        <v>191</v>
      </c>
      <c r="C260" s="109"/>
      <c r="D260" s="109"/>
      <c r="E260" s="109"/>
      <c r="F260" s="109"/>
      <c r="G260" s="109"/>
      <c r="H260" s="109"/>
      <c r="I260" s="124">
        <f>I168</f>
        <v>3686.5</v>
      </c>
      <c r="J260" s="78">
        <f t="shared" si="54"/>
        <v>4239.4749999999995</v>
      </c>
      <c r="K260" s="6"/>
    </row>
    <row r="261" spans="1:14" s="3" customFormat="1">
      <c r="A261" s="248" t="s">
        <v>192</v>
      </c>
      <c r="B261" s="248"/>
      <c r="C261" s="248"/>
      <c r="D261" s="248"/>
      <c r="E261" s="248"/>
      <c r="F261" s="248"/>
      <c r="G261" s="248"/>
      <c r="H261" s="249"/>
      <c r="I261" s="122">
        <f>SUM(I257:I260)</f>
        <v>11471.5</v>
      </c>
      <c r="J261" s="122">
        <f>SUM(J257:J260)</f>
        <v>13192.224999999999</v>
      </c>
      <c r="K261" s="6"/>
    </row>
    <row r="262" spans="1:14" s="3" customFormat="1">
      <c r="A262" s="105"/>
      <c r="B262" s="105"/>
      <c r="C262" s="105"/>
      <c r="D262" s="105"/>
      <c r="E262" s="105"/>
      <c r="F262" s="105"/>
      <c r="G262" s="105"/>
      <c r="H262" s="105"/>
      <c r="I262" s="106"/>
      <c r="J262" s="106"/>
      <c r="K262" s="6"/>
    </row>
    <row r="263" spans="1:14" ht="27" customHeight="1">
      <c r="A263" s="65"/>
      <c r="B263" s="66"/>
      <c r="C263" s="66"/>
      <c r="D263" s="145"/>
      <c r="E263" s="146"/>
      <c r="F263" s="66"/>
      <c r="G263" s="67"/>
      <c r="H263" s="68" t="s">
        <v>193</v>
      </c>
      <c r="I263" s="69">
        <f>I51+I168+I253+I170-I261</f>
        <v>0</v>
      </c>
      <c r="J263" s="69">
        <f>J51+J168+J253+J170-J261</f>
        <v>0</v>
      </c>
    </row>
    <row r="264" spans="1:14">
      <c r="A264" s="19"/>
      <c r="B264" s="19"/>
      <c r="C264" s="19"/>
      <c r="D264" s="19"/>
      <c r="E264" s="19"/>
      <c r="F264" s="19"/>
      <c r="G264" s="19"/>
      <c r="H264" s="19"/>
      <c r="I264" s="19"/>
      <c r="J264" s="19"/>
    </row>
    <row r="265" spans="1:14">
      <c r="A265" s="22" t="s">
        <v>194</v>
      </c>
      <c r="B265" s="22"/>
      <c r="C265" s="22"/>
      <c r="D265" s="22"/>
      <c r="E265" s="19"/>
      <c r="F265" s="19"/>
      <c r="G265" s="19"/>
      <c r="H265" s="19"/>
      <c r="I265" s="19"/>
      <c r="J265" s="19"/>
      <c r="K265" s="11"/>
      <c r="L265" s="11"/>
      <c r="M265" s="11"/>
      <c r="N265" s="11"/>
    </row>
    <row r="266" spans="1:14">
      <c r="A266" s="19" t="s">
        <v>195</v>
      </c>
      <c r="B266" s="19"/>
      <c r="C266" s="19"/>
      <c r="D266" s="19"/>
      <c r="E266" s="19"/>
      <c r="F266" s="19"/>
      <c r="G266" s="19"/>
      <c r="H266" s="19"/>
      <c r="I266" s="19"/>
      <c r="J266" s="19"/>
      <c r="K266" s="11"/>
      <c r="L266" s="12"/>
      <c r="M266" s="11"/>
      <c r="N266" s="11"/>
    </row>
    <row r="267" spans="1:14">
      <c r="A267" s="19" t="s">
        <v>196</v>
      </c>
      <c r="B267" s="19"/>
      <c r="C267" s="22"/>
      <c r="D267" s="22"/>
      <c r="E267" s="17"/>
      <c r="F267" s="19"/>
      <c r="G267" s="17"/>
      <c r="H267" s="17"/>
      <c r="I267" s="19"/>
      <c r="J267" s="19"/>
    </row>
    <row r="268" spans="1:14" ht="17.25" customHeight="1">
      <c r="A268" s="242" t="s">
        <v>197</v>
      </c>
      <c r="B268" s="242"/>
      <c r="C268" s="242"/>
      <c r="D268" s="242"/>
      <c r="E268" s="242"/>
      <c r="F268" s="242"/>
      <c r="G268" s="242"/>
      <c r="H268" s="242"/>
      <c r="I268" s="242"/>
      <c r="J268" s="242"/>
    </row>
    <row r="269" spans="1:14" s="138" customFormat="1">
      <c r="A269" s="240" t="s">
        <v>198</v>
      </c>
      <c r="B269" s="240"/>
      <c r="C269" s="240"/>
      <c r="D269" s="240"/>
      <c r="E269" s="240"/>
      <c r="F269" s="240"/>
      <c r="G269" s="240"/>
      <c r="H269" s="240"/>
      <c r="I269" s="240"/>
      <c r="J269" s="240"/>
      <c r="K269" s="137"/>
    </row>
    <row r="270" spans="1:14" ht="33" customHeight="1">
      <c r="A270" s="241" t="s">
        <v>199</v>
      </c>
      <c r="B270" s="241"/>
      <c r="C270" s="241"/>
      <c r="D270" s="241"/>
      <c r="E270" s="241"/>
      <c r="F270" s="241"/>
      <c r="G270" s="241"/>
      <c r="H270" s="241"/>
      <c r="I270" s="241"/>
      <c r="J270" s="241"/>
    </row>
    <row r="271" spans="1:14" ht="33" customHeight="1">
      <c r="A271" s="241" t="s">
        <v>200</v>
      </c>
      <c r="B271" s="241"/>
      <c r="C271" s="241"/>
      <c r="D271" s="241"/>
      <c r="E271" s="241"/>
      <c r="F271" s="241"/>
      <c r="G271" s="241"/>
      <c r="H271" s="241"/>
      <c r="I271" s="241"/>
      <c r="J271" s="241"/>
    </row>
    <row r="272" spans="1:14" ht="33.75" customHeight="1">
      <c r="A272" s="240" t="s">
        <v>201</v>
      </c>
      <c r="B272" s="240"/>
      <c r="C272" s="240"/>
      <c r="D272" s="240"/>
      <c r="E272" s="240"/>
      <c r="F272" s="240"/>
      <c r="G272" s="240"/>
      <c r="H272" s="240"/>
      <c r="I272" s="240"/>
      <c r="J272" s="240"/>
    </row>
    <row r="273" spans="1:10" ht="19.5" customHeight="1">
      <c r="A273" s="136"/>
      <c r="B273" s="136"/>
      <c r="C273" s="136"/>
      <c r="D273" s="136"/>
      <c r="E273" s="136"/>
      <c r="F273" s="136"/>
      <c r="G273" s="136"/>
      <c r="H273" s="136"/>
      <c r="I273" s="136"/>
      <c r="J273" s="136"/>
    </row>
  </sheetData>
  <mergeCells count="103">
    <mergeCell ref="D254:G254"/>
    <mergeCell ref="E16:I16"/>
    <mergeCell ref="E19:I19"/>
    <mergeCell ref="A269:J269"/>
    <mergeCell ref="A270:J270"/>
    <mergeCell ref="A271:J271"/>
    <mergeCell ref="A272:J272"/>
    <mergeCell ref="A268:J268"/>
    <mergeCell ref="B251:C251"/>
    <mergeCell ref="B252:C252"/>
    <mergeCell ref="B249:C249"/>
    <mergeCell ref="B250:C250"/>
    <mergeCell ref="A253:H253"/>
    <mergeCell ref="A255:J255"/>
    <mergeCell ref="A261:H261"/>
    <mergeCell ref="B185:C185"/>
    <mergeCell ref="B186:C186"/>
    <mergeCell ref="B187:C187"/>
    <mergeCell ref="B232:C232"/>
    <mergeCell ref="B235:C235"/>
    <mergeCell ref="B236:C236"/>
    <mergeCell ref="B225:C225"/>
    <mergeCell ref="B226:C226"/>
    <mergeCell ref="B228:C228"/>
    <mergeCell ref="A1:I1"/>
    <mergeCell ref="A13:B13"/>
    <mergeCell ref="E13:I13"/>
    <mergeCell ref="E14:I14"/>
    <mergeCell ref="E15:I15"/>
    <mergeCell ref="B184:C184"/>
    <mergeCell ref="E17:I17"/>
    <mergeCell ref="E21:I21"/>
    <mergeCell ref="A23:J23"/>
    <mergeCell ref="A39:B39"/>
    <mergeCell ref="A45:B45"/>
    <mergeCell ref="A164:J164"/>
    <mergeCell ref="A87:J87"/>
    <mergeCell ref="A55:J55"/>
    <mergeCell ref="A152:J152"/>
    <mergeCell ref="A156:J156"/>
    <mergeCell ref="E18:I18"/>
    <mergeCell ref="K26:M33"/>
    <mergeCell ref="B182:C182"/>
    <mergeCell ref="B183:C183"/>
    <mergeCell ref="A167:H167"/>
    <mergeCell ref="A172:J172"/>
    <mergeCell ref="A171:J171"/>
    <mergeCell ref="A174:A190"/>
    <mergeCell ref="A53:J53"/>
    <mergeCell ref="A168:H168"/>
    <mergeCell ref="A86:H86"/>
    <mergeCell ref="A118:H118"/>
    <mergeCell ref="A52:J52"/>
    <mergeCell ref="A120:J120"/>
    <mergeCell ref="A160:J160"/>
    <mergeCell ref="A51:H51"/>
    <mergeCell ref="A33:B33"/>
    <mergeCell ref="B174:C174"/>
    <mergeCell ref="B175:C175"/>
    <mergeCell ref="B176:C176"/>
    <mergeCell ref="B177:C177"/>
    <mergeCell ref="B178:C178"/>
    <mergeCell ref="B179:C179"/>
    <mergeCell ref="B180:C180"/>
    <mergeCell ref="B181:C181"/>
    <mergeCell ref="B229:C229"/>
    <mergeCell ref="B230:C230"/>
    <mergeCell ref="B211:C211"/>
    <mergeCell ref="B209:C209"/>
    <mergeCell ref="B210:C210"/>
    <mergeCell ref="B212:C212"/>
    <mergeCell ref="B213:C213"/>
    <mergeCell ref="B215:C215"/>
    <mergeCell ref="B216:C216"/>
    <mergeCell ref="B219:C219"/>
    <mergeCell ref="B220:C220"/>
    <mergeCell ref="B221:C221"/>
    <mergeCell ref="B222:C222"/>
    <mergeCell ref="B227:C227"/>
    <mergeCell ref="B237:C237"/>
    <mergeCell ref="B188:C188"/>
    <mergeCell ref="B189:C189"/>
    <mergeCell ref="B190:C190"/>
    <mergeCell ref="B191:C191"/>
    <mergeCell ref="B192:C192"/>
    <mergeCell ref="B193:C193"/>
    <mergeCell ref="B195:C195"/>
    <mergeCell ref="B196:C196"/>
    <mergeCell ref="B231:C231"/>
    <mergeCell ref="B199:C199"/>
    <mergeCell ref="B200:C200"/>
    <mergeCell ref="B201:C201"/>
    <mergeCell ref="B202:C202"/>
    <mergeCell ref="B203:C203"/>
    <mergeCell ref="B204:C204"/>
    <mergeCell ref="B205:C205"/>
    <mergeCell ref="B206:C206"/>
    <mergeCell ref="B207:C207"/>
    <mergeCell ref="B197:C197"/>
    <mergeCell ref="B198:C198"/>
    <mergeCell ref="B208:C208"/>
    <mergeCell ref="B223:C223"/>
    <mergeCell ref="B224:C224"/>
  </mergeCells>
  <phoneticPr fontId="19" type="noConversion"/>
  <hyperlinks>
    <hyperlink ref="K156" r:id="rId1" display="Number of ushers per config " xr:uid="{3DD56F2D-8CC0-4327-B290-3E192FF32257}"/>
  </hyperlinks>
  <pageMargins left="0.75" right="0.75" top="1" bottom="1" header="0.5" footer="0.5"/>
  <pageSetup paperSize="9" scale="41" fitToHeight="0" orientation="portrait" verticalDpi="4294967292" r:id="rId2"/>
  <headerFooter>
    <oddHeader xml:space="preserve">&amp;L&amp;"-,Italic"&amp;10Q Theatre
Cost Estimate
All costs exclude GST unless otherwise stated
</oddHead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 xmlns="3cc2d3d6-9f2a-4644-b171-8f055cedcee9" xsi:nil="true"/>
    <lcf76f155ced4ddcb4097134ff3c332f xmlns="3cc2d3d6-9f2a-4644-b171-8f055cedcee9">
      <Terms xmlns="http://schemas.microsoft.com/office/infopath/2007/PartnerControls"/>
    </lcf76f155ced4ddcb4097134ff3c332f>
    <TaxCatchAll xmlns="eaa8ab37-8906-429f-972f-7a634c34f5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77AB0A4AB9E9A42AA617C74A3B7C888" ma:contentTypeVersion="20" ma:contentTypeDescription="Create a new document." ma:contentTypeScope="" ma:versionID="01b770c05f0dd885cedaa4b2c82b4977">
  <xsd:schema xmlns:xsd="http://www.w3.org/2001/XMLSchema" xmlns:xs="http://www.w3.org/2001/XMLSchema" xmlns:p="http://schemas.microsoft.com/office/2006/metadata/properties" xmlns:ns2="3cc2d3d6-9f2a-4644-b171-8f055cedcee9" xmlns:ns3="eaa8ab37-8906-429f-972f-7a634c34f527" targetNamespace="http://schemas.microsoft.com/office/2006/metadata/properties" ma:root="true" ma:fieldsID="52c704706ecfbd762725c77808a17ae4" ns2:_="" ns3:_="">
    <xsd:import namespace="3cc2d3d6-9f2a-4644-b171-8f055cedcee9"/>
    <xsd:import namespace="eaa8ab37-8906-429f-972f-7a634c34f52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Dat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2d3d6-9f2a-4644-b171-8f055cedc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Date" ma:index="17" nillable="true" ma:displayName="Date" ma:format="DateTime" ma:internalName="Date">
      <xsd:simpleType>
        <xsd:restriction base="dms:DateTime"/>
      </xsd:simpleType>
    </xsd:element>
    <xsd:element name="MediaServiceLocation" ma:index="18"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36ffcab-2ce4-424f-97aa-fb7ef505e6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a8ab37-8906-429f-972f-7a634c34f52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2978bbf-6060-45f4-a722-f887a7b13e4e}" ma:internalName="TaxCatchAll" ma:showField="CatchAllData" ma:web="eaa8ab37-8906-429f-972f-7a634c34f5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B89F7A-70E2-4DD4-9A7F-A3C34BFD3397}"/>
</file>

<file path=customXml/itemProps2.xml><?xml version="1.0" encoding="utf-8"?>
<ds:datastoreItem xmlns:ds="http://schemas.openxmlformats.org/officeDocument/2006/customXml" ds:itemID="{9C54EB90-2B78-4D4E-9CC3-AD9B8389F4EA}"/>
</file>

<file path=customXml/itemProps3.xml><?xml version="1.0" encoding="utf-8"?>
<ds:datastoreItem xmlns:ds="http://schemas.openxmlformats.org/officeDocument/2006/customXml" ds:itemID="{A042D493-ECBD-4EC2-A41A-40DB095A89C2}"/>
</file>

<file path=docProps/app.xml><?xml version="1.0" encoding="utf-8"?>
<Properties xmlns="http://schemas.openxmlformats.org/officeDocument/2006/extended-properties" xmlns:vt="http://schemas.openxmlformats.org/officeDocument/2006/docPropsVTypes">
  <Application>Microsoft Excel Online</Application>
  <Manager/>
  <Company>Q Theatre Ltd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 Theatre</dc:creator>
  <cp:keywords/>
  <dc:description/>
  <cp:lastModifiedBy>Phil Evans</cp:lastModifiedBy>
  <cp:revision/>
  <dcterms:created xsi:type="dcterms:W3CDTF">2013-03-05T22:17:37Z</dcterms:created>
  <dcterms:modified xsi:type="dcterms:W3CDTF">2026-10-05T00:01:00Z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0x010100577AB0A4AB9E9A42AA617C74A3B7C888</vt:lpwstr>
  </property>
  <property fmtid="{D5CDD505-2E9C-101B-9397-08002B2CF9AE}" pid="3" name="Order">
    <vt:r8>5108000</vt:r8>
  </property>
  <property fmtid="{D5CDD505-2E9C-101B-9397-08002B2CF9AE}" pid="4" name="MediaServiceImageTags">
    <vt:lpwstr/>
  </property>
</Properties>
</file>