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1"/>
  <workbookPr showInkAnnotation="0" codeName="ThisWorkbook" autoCompressPictures="0"/>
  <mc:AlternateContent xmlns:mc="http://schemas.openxmlformats.org/markup-compatibility/2006">
    <mc:Choice Requires="x15">
      <x15ac:absPath xmlns:x15ac="http://schemas.microsoft.com/office/spreadsheetml/2010/11/ac" url="https://qtheatre.sharepoint.com/sites/QDataCompany/Shared Documents/Programming/Initiatives &amp; Strategy/Q Season Support/QSS FY28/FY28 Workings/"/>
    </mc:Choice>
  </mc:AlternateContent>
  <xr:revisionPtr revIDLastSave="56" documentId="8_{4F494C09-151D-4D03-A1E0-F3A790A64B19}" xr6:coauthVersionLast="47" xr6:coauthVersionMax="47" xr10:uidLastSave="{3D346730-CA28-4E8F-9662-E4D901757EE9}"/>
  <bookViews>
    <workbookView xWindow="28680" yWindow="-120" windowWidth="29040" windowHeight="15720" tabRatio="500" xr2:uid="{00000000-000D-0000-FFFF-FFFF00000000}"/>
  </bookViews>
  <sheets>
    <sheet name="ESTIMATE" sheetId="2" r:id="rId1"/>
  </sheets>
  <externalReferences>
    <externalReference r:id="rId2"/>
    <externalReference r:id="rId3"/>
  </externalReferences>
  <definedNames>
    <definedName name="addtl_hours">[1]LABOUR!$G$45</definedName>
    <definedName name="Days">#REF!</definedName>
    <definedName name="Days_in_Venue">#REF!</definedName>
    <definedName name="equip_rental">[1]RENTAL!$I$26</definedName>
    <definedName name="perfs">ESTIMATE!$E$21</definedName>
    <definedName name="pers">ESTIMATE!$E$21</definedName>
    <definedName name="_xlnm.Print_Area" localSheetId="0">ESTIMATE!$A$1:$J$257</definedName>
    <definedName name="sales">[1]SALES!$G$9</definedName>
    <definedName name="Total_VT_Hours">'[2]Venue and Technical Personnel'!$L$22</definedName>
    <definedName name="vt_hours">[1]LABOUR!$G$13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3" i="2" l="1"/>
  <c r="E94" i="2"/>
  <c r="E95" i="2"/>
  <c r="E56" i="2"/>
  <c r="E61" i="2"/>
  <c r="E62" i="2"/>
  <c r="E63" i="2"/>
  <c r="E64" i="2"/>
  <c r="E89" i="2"/>
  <c r="E90" i="2"/>
  <c r="E91" i="2"/>
  <c r="E88" i="2"/>
  <c r="I252" i="2"/>
  <c r="J247" i="2" l="1"/>
  <c r="I253" i="2"/>
  <c r="J252" i="2"/>
  <c r="J170" i="2"/>
  <c r="E92" i="2" l="1"/>
  <c r="G61" i="2"/>
  <c r="H60" i="2"/>
  <c r="E60" i="2"/>
  <c r="G60" i="2" s="1"/>
  <c r="H59" i="2"/>
  <c r="E59" i="2"/>
  <c r="G59" i="2" s="1"/>
  <c r="H58" i="2"/>
  <c r="E58" i="2"/>
  <c r="G58" i="2" s="1"/>
  <c r="E57" i="2"/>
  <c r="G57" i="2" s="1"/>
  <c r="G56" i="2"/>
  <c r="G218" i="2"/>
  <c r="I218" i="2" s="1"/>
  <c r="J218" i="2" s="1"/>
  <c r="G216" i="2"/>
  <c r="I216" i="2" s="1"/>
  <c r="J216" i="2" s="1"/>
  <c r="G217" i="2"/>
  <c r="I217" i="2" s="1"/>
  <c r="J217" i="2" s="1"/>
  <c r="G182" i="2"/>
  <c r="I182" i="2" s="1"/>
  <c r="J182" i="2" s="1"/>
  <c r="G183" i="2"/>
  <c r="I183" i="2" s="1"/>
  <c r="J183" i="2" s="1"/>
  <c r="G184" i="2"/>
  <c r="I184" i="2" s="1"/>
  <c r="J184" i="2" s="1"/>
  <c r="E67" i="2"/>
  <c r="I59" i="2" l="1"/>
  <c r="E121" i="2"/>
  <c r="G121" i="2" s="1"/>
  <c r="I121" i="2" s="1"/>
  <c r="J121" i="2" s="1"/>
  <c r="E122" i="2"/>
  <c r="G122" i="2" s="1"/>
  <c r="I122" i="2" s="1"/>
  <c r="J122" i="2" s="1"/>
  <c r="E123" i="2"/>
  <c r="G123" i="2" s="1"/>
  <c r="I123" i="2" s="1"/>
  <c r="J123" i="2" s="1"/>
  <c r="G225" i="2"/>
  <c r="I225" i="2" s="1"/>
  <c r="J225" i="2" s="1"/>
  <c r="G224" i="2"/>
  <c r="I224" i="2" s="1"/>
  <c r="J224" i="2" s="1"/>
  <c r="G223" i="2"/>
  <c r="I223" i="2" s="1"/>
  <c r="J223" i="2" s="1"/>
  <c r="G222" i="2"/>
  <c r="I222" i="2" s="1"/>
  <c r="J222" i="2" s="1"/>
  <c r="G221" i="2"/>
  <c r="I221" i="2" s="1"/>
  <c r="J221" i="2" s="1"/>
  <c r="G220" i="2"/>
  <c r="I220" i="2" s="1"/>
  <c r="J220" i="2" s="1"/>
  <c r="G219" i="2"/>
  <c r="I219" i="2" s="1"/>
  <c r="J219" i="2" s="1"/>
  <c r="G215" i="2"/>
  <c r="I215" i="2" s="1"/>
  <c r="J215" i="2" s="1"/>
  <c r="G214" i="2"/>
  <c r="I214" i="2" s="1"/>
  <c r="J214" i="2" s="1"/>
  <c r="G213" i="2"/>
  <c r="I213" i="2" s="1"/>
  <c r="J213" i="2" s="1"/>
  <c r="G212" i="2"/>
  <c r="I212" i="2" s="1"/>
  <c r="J212" i="2" s="1"/>
  <c r="G211" i="2"/>
  <c r="I211" i="2" s="1"/>
  <c r="J211" i="2" s="1"/>
  <c r="G210" i="2"/>
  <c r="I210" i="2" s="1"/>
  <c r="J210" i="2" s="1"/>
  <c r="G209" i="2"/>
  <c r="I209" i="2" s="1"/>
  <c r="J209" i="2" s="1"/>
  <c r="G208" i="2"/>
  <c r="I208" i="2" s="1"/>
  <c r="J208" i="2" s="1"/>
  <c r="G207" i="2"/>
  <c r="I207" i="2" s="1"/>
  <c r="J207" i="2" s="1"/>
  <c r="G206" i="2"/>
  <c r="I206" i="2" s="1"/>
  <c r="J206" i="2" s="1"/>
  <c r="G205" i="2"/>
  <c r="I205" i="2" s="1"/>
  <c r="J205" i="2" s="1"/>
  <c r="G204" i="2"/>
  <c r="I204" i="2" s="1"/>
  <c r="J204" i="2" s="1"/>
  <c r="G203" i="2"/>
  <c r="I203" i="2" s="1"/>
  <c r="J203" i="2" s="1"/>
  <c r="G202" i="2"/>
  <c r="I202" i="2" s="1"/>
  <c r="J202" i="2" s="1"/>
  <c r="G201" i="2"/>
  <c r="I201" i="2" s="1"/>
  <c r="J201" i="2" s="1"/>
  <c r="G200" i="2"/>
  <c r="I200" i="2" s="1"/>
  <c r="J200" i="2" s="1"/>
  <c r="G199" i="2"/>
  <c r="I199" i="2" s="1"/>
  <c r="J199" i="2" s="1"/>
  <c r="G198" i="2"/>
  <c r="I198" i="2" s="1"/>
  <c r="J198" i="2" s="1"/>
  <c r="G197" i="2"/>
  <c r="I197" i="2" s="1"/>
  <c r="J197" i="2" s="1"/>
  <c r="G196" i="2"/>
  <c r="I196" i="2" s="1"/>
  <c r="J196" i="2" s="1"/>
  <c r="G195" i="2"/>
  <c r="I195" i="2" s="1"/>
  <c r="J195" i="2" s="1"/>
  <c r="G88" i="2"/>
  <c r="I88" i="2" s="1"/>
  <c r="J88" i="2" s="1"/>
  <c r="I57" i="2"/>
  <c r="J57" i="2" s="1"/>
  <c r="I56" i="2" l="1"/>
  <c r="B46" i="2"/>
  <c r="J56" i="2" l="1"/>
  <c r="C158" i="2"/>
  <c r="C157" i="2"/>
  <c r="G41" i="2" l="1"/>
  <c r="I41" i="2" s="1"/>
  <c r="J41" i="2" s="1"/>
  <c r="G42" i="2"/>
  <c r="I42" i="2" s="1"/>
  <c r="J42" i="2" s="1"/>
  <c r="G43" i="2"/>
  <c r="I43" i="2" s="1"/>
  <c r="J43" i="2" s="1"/>
  <c r="G44" i="2"/>
  <c r="I44" i="2" s="1"/>
  <c r="J44" i="2" s="1"/>
  <c r="G35" i="2"/>
  <c r="I35" i="2" s="1"/>
  <c r="J35" i="2" s="1"/>
  <c r="G36" i="2"/>
  <c r="I36" i="2" s="1"/>
  <c r="J36" i="2" s="1"/>
  <c r="G37" i="2"/>
  <c r="I37" i="2" s="1"/>
  <c r="J37" i="2" s="1"/>
  <c r="G38" i="2"/>
  <c r="I38" i="2" s="1"/>
  <c r="J38" i="2" s="1"/>
  <c r="G32" i="2"/>
  <c r="I32" i="2" s="1"/>
  <c r="J32" i="2" s="1"/>
  <c r="G31" i="2"/>
  <c r="I31" i="2" s="1"/>
  <c r="J31" i="2" s="1"/>
  <c r="J253" i="2" l="1"/>
  <c r="G231" i="2" l="1"/>
  <c r="I231" i="2" s="1"/>
  <c r="J231" i="2" l="1"/>
  <c r="G181" i="2"/>
  <c r="I181" i="2" s="1"/>
  <c r="J181" i="2" s="1"/>
  <c r="G243" i="2"/>
  <c r="I243" i="2" s="1"/>
  <c r="J243" i="2" s="1"/>
  <c r="G242" i="2"/>
  <c r="I242" i="2" s="1"/>
  <c r="J242" i="2" s="1"/>
  <c r="G241" i="2"/>
  <c r="I241" i="2" s="1"/>
  <c r="J241" i="2" s="1"/>
  <c r="G240" i="2"/>
  <c r="I240" i="2" s="1"/>
  <c r="J240" i="2" s="1"/>
  <c r="G239" i="2"/>
  <c r="I239" i="2" s="1"/>
  <c r="J239" i="2" s="1"/>
  <c r="G238" i="2"/>
  <c r="I238" i="2" s="1"/>
  <c r="J238" i="2" s="1"/>
  <c r="G237" i="2"/>
  <c r="I237" i="2" s="1"/>
  <c r="G234" i="2"/>
  <c r="I234" i="2" s="1"/>
  <c r="J234" i="2" s="1"/>
  <c r="G233" i="2"/>
  <c r="I233" i="2" s="1"/>
  <c r="G228" i="2"/>
  <c r="I228" i="2" s="1"/>
  <c r="J228" i="2" s="1"/>
  <c r="G227" i="2"/>
  <c r="I227" i="2" s="1"/>
  <c r="J227" i="2" s="1"/>
  <c r="G226" i="2"/>
  <c r="I226" i="2" s="1"/>
  <c r="J226" i="2" s="1"/>
  <c r="G194" i="2"/>
  <c r="I194" i="2" s="1"/>
  <c r="J194" i="2" s="1"/>
  <c r="G193" i="2"/>
  <c r="I193" i="2" s="1"/>
  <c r="J193" i="2" s="1"/>
  <c r="G192" i="2"/>
  <c r="I192" i="2" s="1"/>
  <c r="J192" i="2" s="1"/>
  <c r="G191" i="2"/>
  <c r="I191" i="2" s="1"/>
  <c r="J191" i="2" s="1"/>
  <c r="G190" i="2"/>
  <c r="I190" i="2" s="1"/>
  <c r="J190" i="2" s="1"/>
  <c r="G189" i="2"/>
  <c r="I189" i="2" s="1"/>
  <c r="J189" i="2" s="1"/>
  <c r="G188" i="2"/>
  <c r="I188" i="2" s="1"/>
  <c r="J188" i="2" s="1"/>
  <c r="G187" i="2"/>
  <c r="I187" i="2" s="1"/>
  <c r="J187" i="2" s="1"/>
  <c r="G186" i="2"/>
  <c r="I186" i="2" s="1"/>
  <c r="J186" i="2" s="1"/>
  <c r="G185" i="2"/>
  <c r="I185" i="2" s="1"/>
  <c r="J185" i="2" s="1"/>
  <c r="G180" i="2"/>
  <c r="I180" i="2" s="1"/>
  <c r="J180" i="2" s="1"/>
  <c r="G179" i="2"/>
  <c r="I179" i="2" s="1"/>
  <c r="J179" i="2" s="1"/>
  <c r="G178" i="2"/>
  <c r="I178" i="2" s="1"/>
  <c r="J178" i="2" s="1"/>
  <c r="G177" i="2"/>
  <c r="I177" i="2" s="1"/>
  <c r="J177" i="2" s="1"/>
  <c r="G176" i="2"/>
  <c r="I176" i="2" s="1"/>
  <c r="J176" i="2" s="1"/>
  <c r="G175" i="2"/>
  <c r="I175" i="2" s="1"/>
  <c r="J175" i="2" s="1"/>
  <c r="G174" i="2"/>
  <c r="I174" i="2" s="1"/>
  <c r="C165" i="2"/>
  <c r="E165" i="2" s="1"/>
  <c r="G165" i="2" s="1"/>
  <c r="I165" i="2" s="1"/>
  <c r="C162" i="2"/>
  <c r="C161" i="2"/>
  <c r="C154" i="2"/>
  <c r="C153" i="2"/>
  <c r="E153" i="2" s="1"/>
  <c r="E124" i="2"/>
  <c r="E125" i="2"/>
  <c r="E126" i="2"/>
  <c r="G126" i="2" s="1"/>
  <c r="I126" i="2" s="1"/>
  <c r="J126" i="2" s="1"/>
  <c r="E127" i="2"/>
  <c r="E128" i="2"/>
  <c r="E129" i="2"/>
  <c r="E130" i="2"/>
  <c r="E131" i="2"/>
  <c r="E132" i="2"/>
  <c r="E133" i="2"/>
  <c r="E134" i="2"/>
  <c r="E135" i="2"/>
  <c r="E136" i="2"/>
  <c r="E137" i="2"/>
  <c r="E138" i="2"/>
  <c r="E139" i="2"/>
  <c r="E140" i="2"/>
  <c r="E141" i="2"/>
  <c r="E142" i="2"/>
  <c r="G142" i="2" s="1"/>
  <c r="I142" i="2" s="1"/>
  <c r="J142" i="2" s="1"/>
  <c r="E143" i="2"/>
  <c r="E144" i="2"/>
  <c r="G144" i="2" s="1"/>
  <c r="I144" i="2" s="1"/>
  <c r="J144" i="2" s="1"/>
  <c r="E145" i="2"/>
  <c r="E146" i="2"/>
  <c r="E147" i="2"/>
  <c r="E148" i="2"/>
  <c r="E149" i="2"/>
  <c r="G149" i="2" s="1"/>
  <c r="I149" i="2" s="1"/>
  <c r="J149" i="2" s="1"/>
  <c r="E150" i="2"/>
  <c r="E85" i="2"/>
  <c r="G91" i="2"/>
  <c r="I91" i="2" s="1"/>
  <c r="J91" i="2" s="1"/>
  <c r="G95" i="2"/>
  <c r="I95" i="2" s="1"/>
  <c r="J95" i="2" s="1"/>
  <c r="E96" i="2"/>
  <c r="E97" i="2"/>
  <c r="E98" i="2"/>
  <c r="E99" i="2"/>
  <c r="G99" i="2" s="1"/>
  <c r="I99" i="2" s="1"/>
  <c r="J99" i="2" s="1"/>
  <c r="E100" i="2"/>
  <c r="G100" i="2" s="1"/>
  <c r="I100" i="2" s="1"/>
  <c r="J100" i="2" s="1"/>
  <c r="E101" i="2"/>
  <c r="E102" i="2"/>
  <c r="E103" i="2"/>
  <c r="G103" i="2" s="1"/>
  <c r="I103" i="2" s="1"/>
  <c r="J103" i="2" s="1"/>
  <c r="E104" i="2"/>
  <c r="E105" i="2"/>
  <c r="E106" i="2"/>
  <c r="E107" i="2"/>
  <c r="G107" i="2" s="1"/>
  <c r="I107" i="2" s="1"/>
  <c r="J107" i="2" s="1"/>
  <c r="E108" i="2"/>
  <c r="E109" i="2"/>
  <c r="E110" i="2"/>
  <c r="E111" i="2"/>
  <c r="G111" i="2" s="1"/>
  <c r="I111" i="2" s="1"/>
  <c r="J111" i="2" s="1"/>
  <c r="E112" i="2"/>
  <c r="E113" i="2"/>
  <c r="E114" i="2"/>
  <c r="E115" i="2"/>
  <c r="G115" i="2" s="1"/>
  <c r="I115" i="2" s="1"/>
  <c r="J115" i="2" s="1"/>
  <c r="E116" i="2"/>
  <c r="E117" i="2"/>
  <c r="G117" i="2" s="1"/>
  <c r="I117" i="2" s="1"/>
  <c r="I60" i="2"/>
  <c r="J60" i="2" s="1"/>
  <c r="I61" i="2"/>
  <c r="G62" i="2"/>
  <c r="I62" i="2" s="1"/>
  <c r="J62" i="2" s="1"/>
  <c r="G63" i="2"/>
  <c r="I63" i="2" s="1"/>
  <c r="J63" i="2" s="1"/>
  <c r="G64" i="2"/>
  <c r="I64" i="2" s="1"/>
  <c r="J64" i="2" s="1"/>
  <c r="E65" i="2"/>
  <c r="E66" i="2"/>
  <c r="E68" i="2"/>
  <c r="G68" i="2" s="1"/>
  <c r="I68" i="2" s="1"/>
  <c r="J68" i="2" s="1"/>
  <c r="E69" i="2"/>
  <c r="G69" i="2" s="1"/>
  <c r="I69" i="2" s="1"/>
  <c r="J69" i="2" s="1"/>
  <c r="E70" i="2"/>
  <c r="G70" i="2" s="1"/>
  <c r="I70" i="2" s="1"/>
  <c r="J70" i="2" s="1"/>
  <c r="E71" i="2"/>
  <c r="G71" i="2" s="1"/>
  <c r="I71" i="2" s="1"/>
  <c r="J71" i="2" s="1"/>
  <c r="E72" i="2"/>
  <c r="G72" i="2" s="1"/>
  <c r="I72" i="2" s="1"/>
  <c r="J72" i="2" s="1"/>
  <c r="E73" i="2"/>
  <c r="E74" i="2"/>
  <c r="E75" i="2"/>
  <c r="E76" i="2"/>
  <c r="G76" i="2" s="1"/>
  <c r="I76" i="2" s="1"/>
  <c r="J76" i="2" s="1"/>
  <c r="E77" i="2"/>
  <c r="G77" i="2" s="1"/>
  <c r="I77" i="2" s="1"/>
  <c r="J77" i="2" s="1"/>
  <c r="E78" i="2"/>
  <c r="G78" i="2" s="1"/>
  <c r="I78" i="2" s="1"/>
  <c r="J78" i="2" s="1"/>
  <c r="E79" i="2"/>
  <c r="G79" i="2" s="1"/>
  <c r="I79" i="2" s="1"/>
  <c r="J79" i="2" s="1"/>
  <c r="E80" i="2"/>
  <c r="G80" i="2" s="1"/>
  <c r="I80" i="2" s="1"/>
  <c r="J80" i="2" s="1"/>
  <c r="E81" i="2"/>
  <c r="E82" i="2"/>
  <c r="G82" i="2" s="1"/>
  <c r="I82" i="2" s="1"/>
  <c r="J82" i="2" s="1"/>
  <c r="E83" i="2"/>
  <c r="E84" i="2"/>
  <c r="G84" i="2" s="1"/>
  <c r="I84" i="2" s="1"/>
  <c r="J84" i="2" s="1"/>
  <c r="B50" i="2"/>
  <c r="B47" i="2"/>
  <c r="B49" i="2"/>
  <c r="J61" i="2" l="1"/>
  <c r="J233" i="2"/>
  <c r="J237" i="2"/>
  <c r="J174" i="2"/>
  <c r="G141" i="2"/>
  <c r="I141" i="2" s="1"/>
  <c r="J141" i="2" s="1"/>
  <c r="G150" i="2"/>
  <c r="I150" i="2" s="1"/>
  <c r="J150" i="2" s="1"/>
  <c r="G134" i="2"/>
  <c r="I134" i="2" s="1"/>
  <c r="J134" i="2" s="1"/>
  <c r="G125" i="2"/>
  <c r="I125" i="2" s="1"/>
  <c r="J125" i="2" s="1"/>
  <c r="G136" i="2"/>
  <c r="I136" i="2" s="1"/>
  <c r="J136" i="2" s="1"/>
  <c r="G140" i="2"/>
  <c r="I140" i="2" s="1"/>
  <c r="J140" i="2" s="1"/>
  <c r="G124" i="2"/>
  <c r="I124" i="2" s="1"/>
  <c r="J124" i="2" s="1"/>
  <c r="G133" i="2"/>
  <c r="I133" i="2" s="1"/>
  <c r="J133" i="2" s="1"/>
  <c r="G148" i="2"/>
  <c r="I148" i="2" s="1"/>
  <c r="J148" i="2" s="1"/>
  <c r="G132" i="2"/>
  <c r="I132" i="2" s="1"/>
  <c r="J132" i="2" s="1"/>
  <c r="G128" i="2"/>
  <c r="I128" i="2" s="1"/>
  <c r="J128" i="2" s="1"/>
  <c r="G143" i="2"/>
  <c r="I143" i="2" s="1"/>
  <c r="J143" i="2" s="1"/>
  <c r="G135" i="2"/>
  <c r="I135" i="2" s="1"/>
  <c r="J135" i="2" s="1"/>
  <c r="G127" i="2"/>
  <c r="I127" i="2" s="1"/>
  <c r="J127" i="2" s="1"/>
  <c r="G147" i="2"/>
  <c r="I147" i="2" s="1"/>
  <c r="J147" i="2" s="1"/>
  <c r="G139" i="2"/>
  <c r="I139" i="2" s="1"/>
  <c r="J139" i="2" s="1"/>
  <c r="G131" i="2"/>
  <c r="I131" i="2" s="1"/>
  <c r="J131" i="2" s="1"/>
  <c r="G146" i="2"/>
  <c r="I146" i="2" s="1"/>
  <c r="J146" i="2" s="1"/>
  <c r="G138" i="2"/>
  <c r="I138" i="2" s="1"/>
  <c r="J138" i="2" s="1"/>
  <c r="G130" i="2"/>
  <c r="I130" i="2" s="1"/>
  <c r="J130" i="2" s="1"/>
  <c r="G145" i="2"/>
  <c r="I145" i="2" s="1"/>
  <c r="J145" i="2" s="1"/>
  <c r="G137" i="2"/>
  <c r="I137" i="2" s="1"/>
  <c r="J137" i="2" s="1"/>
  <c r="G129" i="2"/>
  <c r="I129" i="2" s="1"/>
  <c r="J129" i="2" s="1"/>
  <c r="G110" i="2"/>
  <c r="I110" i="2" s="1"/>
  <c r="J110" i="2" s="1"/>
  <c r="G94" i="2"/>
  <c r="I94" i="2" s="1"/>
  <c r="J94" i="2" s="1"/>
  <c r="G109" i="2"/>
  <c r="I109" i="2" s="1"/>
  <c r="J109" i="2" s="1"/>
  <c r="G116" i="2"/>
  <c r="I116" i="2" s="1"/>
  <c r="J116" i="2" s="1"/>
  <c r="G92" i="2"/>
  <c r="I92" i="2" s="1"/>
  <c r="J92" i="2" s="1"/>
  <c r="G114" i="2"/>
  <c r="I114" i="2" s="1"/>
  <c r="J114" i="2" s="1"/>
  <c r="G106" i="2"/>
  <c r="I106" i="2" s="1"/>
  <c r="J106" i="2" s="1"/>
  <c r="G98" i="2"/>
  <c r="I98" i="2" s="1"/>
  <c r="J98" i="2" s="1"/>
  <c r="G90" i="2"/>
  <c r="I90" i="2" s="1"/>
  <c r="J90" i="2" s="1"/>
  <c r="G93" i="2"/>
  <c r="I93" i="2" s="1"/>
  <c r="J93" i="2" s="1"/>
  <c r="G108" i="2"/>
  <c r="I108" i="2" s="1"/>
  <c r="J108" i="2" s="1"/>
  <c r="G113" i="2"/>
  <c r="I113" i="2" s="1"/>
  <c r="J113" i="2" s="1"/>
  <c r="G105" i="2"/>
  <c r="I105" i="2" s="1"/>
  <c r="J105" i="2" s="1"/>
  <c r="G97" i="2"/>
  <c r="I97" i="2" s="1"/>
  <c r="J97" i="2" s="1"/>
  <c r="G89" i="2"/>
  <c r="I89" i="2" s="1"/>
  <c r="J89" i="2" s="1"/>
  <c r="G102" i="2"/>
  <c r="I102" i="2" s="1"/>
  <c r="J102" i="2" s="1"/>
  <c r="G101" i="2"/>
  <c r="I101" i="2" s="1"/>
  <c r="J101" i="2" s="1"/>
  <c r="G112" i="2"/>
  <c r="I112" i="2" s="1"/>
  <c r="J112" i="2" s="1"/>
  <c r="G104" i="2"/>
  <c r="I104" i="2" s="1"/>
  <c r="J104" i="2" s="1"/>
  <c r="G96" i="2"/>
  <c r="I96" i="2" s="1"/>
  <c r="J96" i="2" s="1"/>
  <c r="G85" i="2"/>
  <c r="I85" i="2" s="1"/>
  <c r="J85" i="2" s="1"/>
  <c r="G65" i="2"/>
  <c r="I65" i="2" s="1"/>
  <c r="J65" i="2" s="1"/>
  <c r="I58" i="2"/>
  <c r="J58" i="2" s="1"/>
  <c r="G83" i="2"/>
  <c r="I83" i="2" s="1"/>
  <c r="J83" i="2" s="1"/>
  <c r="G81" i="2"/>
  <c r="I81" i="2" s="1"/>
  <c r="J81" i="2" s="1"/>
  <c r="G75" i="2"/>
  <c r="I75" i="2" s="1"/>
  <c r="J75" i="2" s="1"/>
  <c r="G74" i="2"/>
  <c r="I74" i="2" s="1"/>
  <c r="J74" i="2" s="1"/>
  <c r="G73" i="2"/>
  <c r="I73" i="2" s="1"/>
  <c r="J73" i="2" s="1"/>
  <c r="G67" i="2"/>
  <c r="I67" i="2" s="1"/>
  <c r="J67" i="2" s="1"/>
  <c r="G66" i="2"/>
  <c r="I66" i="2" s="1"/>
  <c r="J66" i="2" s="1"/>
  <c r="J59" i="2"/>
  <c r="G50" i="2"/>
  <c r="I50" i="2" s="1"/>
  <c r="J50" i="2" s="1"/>
  <c r="G47" i="2"/>
  <c r="I47" i="2" s="1"/>
  <c r="J47" i="2" s="1"/>
  <c r="G27" i="2"/>
  <c r="I27" i="2" s="1"/>
  <c r="J27" i="2" s="1"/>
  <c r="I86" i="2" l="1"/>
  <c r="I118" i="2"/>
  <c r="G49" i="2" l="1"/>
  <c r="I49" i="2" s="1"/>
  <c r="J49" i="2" s="1"/>
  <c r="G46" i="2" l="1"/>
  <c r="I46" i="2" s="1"/>
  <c r="E166" i="2"/>
  <c r="E162" i="2"/>
  <c r="E161" i="2"/>
  <c r="E158" i="2"/>
  <c r="E157" i="2"/>
  <c r="E154" i="2"/>
  <c r="J46" i="2" l="1"/>
  <c r="G166" i="2" l="1"/>
  <c r="I166" i="2" s="1"/>
  <c r="J166" i="2" s="1"/>
  <c r="G162" i="2"/>
  <c r="I162" i="2" s="1"/>
  <c r="J162" i="2" s="1"/>
  <c r="G161" i="2"/>
  <c r="G158" i="2"/>
  <c r="I158" i="2" s="1"/>
  <c r="J158" i="2" s="1"/>
  <c r="G157" i="2"/>
  <c r="G154" i="2"/>
  <c r="I154" i="2" s="1"/>
  <c r="J154" i="2" s="1"/>
  <c r="G153" i="2"/>
  <c r="G40" i="2"/>
  <c r="I40" i="2" s="1"/>
  <c r="J40" i="2" s="1"/>
  <c r="G34" i="2"/>
  <c r="I34" i="2" s="1"/>
  <c r="G28" i="2"/>
  <c r="I28" i="2" s="1"/>
  <c r="J28" i="2" s="1"/>
  <c r="G29" i="2"/>
  <c r="I29" i="2" s="1"/>
  <c r="J29" i="2" s="1"/>
  <c r="G30" i="2"/>
  <c r="I30" i="2" s="1"/>
  <c r="G26" i="2"/>
  <c r="I26" i="2" s="1"/>
  <c r="J30" i="2" l="1"/>
  <c r="I51" i="2"/>
  <c r="I251" i="2" s="1"/>
  <c r="H161" i="2"/>
  <c r="I161" i="2" s="1"/>
  <c r="H153" i="2"/>
  <c r="I153" i="2" s="1"/>
  <c r="H157" i="2"/>
  <c r="I157" i="2" s="1"/>
  <c r="I167" i="2"/>
  <c r="I151" i="2"/>
  <c r="J117" i="2"/>
  <c r="J118" i="2" s="1"/>
  <c r="J26" i="2"/>
  <c r="J34" i="2"/>
  <c r="J165" i="2"/>
  <c r="J167" i="2" s="1"/>
  <c r="J151" i="2"/>
  <c r="J86" i="2"/>
  <c r="J251" i="2" l="1"/>
  <c r="J153" i="2"/>
  <c r="J155" i="2" s="1"/>
  <c r="I155" i="2"/>
  <c r="J161" i="2"/>
  <c r="J163" i="2" s="1"/>
  <c r="I163" i="2"/>
  <c r="J157" i="2"/>
  <c r="J159" i="2" s="1"/>
  <c r="I159" i="2"/>
  <c r="H248" i="2"/>
  <c r="J51" i="2"/>
  <c r="I168" i="2" l="1"/>
  <c r="J168" i="2"/>
  <c r="I254" i="2" l="1"/>
  <c r="J254" i="2" l="1"/>
  <c r="J255" i="2" s="1"/>
  <c r="J257" i="2" s="1"/>
  <c r="I255" i="2"/>
  <c r="I257" i="2" s="1"/>
</calcChain>
</file>

<file path=xl/sharedStrings.xml><?xml version="1.0" encoding="utf-8"?>
<sst xmlns="http://schemas.openxmlformats.org/spreadsheetml/2006/main" count="272" uniqueCount="197">
  <si>
    <t>QSS EXAMPLE VENUE BUDGET - RANGATIRA FY28</t>
  </si>
  <si>
    <t xml:space="preserve">Venue Rental, Technical Equipment and Services </t>
  </si>
  <si>
    <t>Q Theatre Ltd</t>
  </si>
  <si>
    <t>PO BOX 7263</t>
  </si>
  <si>
    <t>Victoria St West</t>
  </si>
  <si>
    <t>Auckland 1142</t>
  </si>
  <si>
    <t>NEW ZEALAND</t>
  </si>
  <si>
    <t xml:space="preserve"> </t>
  </si>
  <si>
    <t>Version:</t>
  </si>
  <si>
    <t>Event ID:</t>
  </si>
  <si>
    <t>QSS FY28</t>
  </si>
  <si>
    <t>SHOW/EVENT:</t>
  </si>
  <si>
    <t>Model 3 show - QSS</t>
  </si>
  <si>
    <t>HIRER:</t>
  </si>
  <si>
    <t>HIRE PERIOD:</t>
  </si>
  <si>
    <t>PUBLIC (Y/N):</t>
  </si>
  <si>
    <t>Y</t>
  </si>
  <si>
    <t>TICKETED (Y/N):</t>
  </si>
  <si>
    <t>VENUE &amp; SEATING SET-UP:</t>
  </si>
  <si>
    <t>End On</t>
  </si>
  <si>
    <t>SEATING CAPACITY:</t>
  </si>
  <si>
    <t>NUMBER OF PACK IN DAYS:</t>
  </si>
  <si>
    <t>NUMBER OF PERFORMANCES:</t>
  </si>
  <si>
    <t>Venue Rental</t>
  </si>
  <si>
    <t>ITEM</t>
  </si>
  <si>
    <t>Description</t>
  </si>
  <si>
    <t>Start Time</t>
  </si>
  <si>
    <t>End Time</t>
  </si>
  <si>
    <t>Days</t>
  </si>
  <si>
    <t>Unit Price</t>
  </si>
  <si>
    <t>Cost</t>
  </si>
  <si>
    <t>Inclusion</t>
  </si>
  <si>
    <t>Subtotal ex. GST</t>
  </si>
  <si>
    <t>Subtotal inc GST</t>
  </si>
  <si>
    <t>Venue Hire</t>
  </si>
  <si>
    <t>Pack in Day</t>
  </si>
  <si>
    <t>(up to 12hrs in venue)</t>
  </si>
  <si>
    <t>Pack in / First Performance Day</t>
  </si>
  <si>
    <t>(up to 12hrs in occupancy)</t>
  </si>
  <si>
    <t>Consecutive Performance Days</t>
  </si>
  <si>
    <t>(up to 6hrs in venue)</t>
  </si>
  <si>
    <t>Additional Performance on same day</t>
  </si>
  <si>
    <t xml:space="preserve">(extra 4 hrs occupancy) </t>
  </si>
  <si>
    <t>Public Liability Insurance per hire.</t>
  </si>
  <si>
    <t xml:space="preserve"> * Will not be charged if you provide a copy of your insurance</t>
  </si>
  <si>
    <t>Vault Hireage - Half Day</t>
  </si>
  <si>
    <t>(Up to 6hrs occupancy)</t>
  </si>
  <si>
    <t>Vault Hireage - Full day</t>
  </si>
  <si>
    <t>(Up to 12hrs in occupancy)</t>
  </si>
  <si>
    <r>
      <t>Venue Overrun</t>
    </r>
    <r>
      <rPr>
        <i/>
        <sz val="10"/>
        <color theme="1"/>
        <rFont val="Roboto"/>
      </rPr>
      <t xml:space="preserve"> (hourly charge for access above contracted occupancy hrs)</t>
    </r>
  </si>
  <si>
    <t>Hrs</t>
  </si>
  <si>
    <t>Vault Overrun</t>
  </si>
  <si>
    <r>
      <t>Venue Overrun</t>
    </r>
    <r>
      <rPr>
        <i/>
        <sz val="10"/>
        <color theme="1"/>
        <rFont val="Roboto"/>
      </rPr>
      <t xml:space="preserve"> (Access after 2am)</t>
    </r>
  </si>
  <si>
    <t>Venue Configuration Set Up Costs</t>
  </si>
  <si>
    <t>Configuration Turnaround</t>
  </si>
  <si>
    <t>Pax</t>
  </si>
  <si>
    <t>Custom Configuration Turnaround</t>
  </si>
  <si>
    <t>Venue Hire total</t>
  </si>
  <si>
    <t>Labour</t>
  </si>
  <si>
    <t xml:space="preserve">Venue Technician (VT) </t>
  </si>
  <si>
    <t>Tuesday</t>
  </si>
  <si>
    <t>Pack In</t>
  </si>
  <si>
    <t>Wednesday</t>
  </si>
  <si>
    <t>Thursday</t>
  </si>
  <si>
    <t>Tech / Opening Performance</t>
  </si>
  <si>
    <t>Friday</t>
  </si>
  <si>
    <t>Performance</t>
  </si>
  <si>
    <t>Saturday</t>
  </si>
  <si>
    <t>Performance &amp; Pack Out</t>
  </si>
  <si>
    <t>Sunday</t>
  </si>
  <si>
    <t>Venue Technician Hours Subtotal</t>
  </si>
  <si>
    <t>Show Operators</t>
  </si>
  <si>
    <t>Show Operator Hours Subtotal</t>
  </si>
  <si>
    <t>Subtotal Hrs</t>
  </si>
  <si>
    <t xml:space="preserve">Technical Crew </t>
  </si>
  <si>
    <t>Pack Out</t>
  </si>
  <si>
    <t>Technical Crew Hours Subtotal</t>
  </si>
  <si>
    <t>Front of House Supervisor</t>
  </si>
  <si>
    <t>FOH Supervisor Inclusion</t>
  </si>
  <si>
    <t>1 FOH Supervisor - Up to 4 hrs per show</t>
  </si>
  <si>
    <t>FOH Supervisor Hours Above Inclusion</t>
  </si>
  <si>
    <t>FOH Supervisor Hours Subtotal</t>
  </si>
  <si>
    <t>Ushers</t>
  </si>
  <si>
    <t>Usher Inclusion</t>
  </si>
  <si>
    <t>4 Ushers - Up to 3hrs per show</t>
  </si>
  <si>
    <t>Usher Hours Above Inclusion</t>
  </si>
  <si>
    <t>Ushers Hours Subtotal</t>
  </si>
  <si>
    <t>Box Office</t>
  </si>
  <si>
    <t>Box Office Inclusion</t>
  </si>
  <si>
    <t>Box Office Hours Subtotal</t>
  </si>
  <si>
    <t>Security</t>
  </si>
  <si>
    <t>Security Hours</t>
  </si>
  <si>
    <t>Security Hours Subtotal</t>
  </si>
  <si>
    <t>Labour total</t>
  </si>
  <si>
    <t>Marketing</t>
  </si>
  <si>
    <t>Q Marketing Support</t>
  </si>
  <si>
    <t>Equipment - Rangatira Standard Inclusions + $1000 of available internal equipment</t>
  </si>
  <si>
    <t>Qty</t>
  </si>
  <si>
    <t>Days/ Shows</t>
  </si>
  <si>
    <t>Lighting</t>
  </si>
  <si>
    <t>Fixture - 1000w Pacific 12°-28°</t>
  </si>
  <si>
    <t>Fixture - 1000w Pacific 14°-35°</t>
  </si>
  <si>
    <t>Fixture - 1000w Pacific 23°-50°</t>
  </si>
  <si>
    <t>Fixture - 1000w Pacific 45°-75°</t>
  </si>
  <si>
    <t>Fixture - 1200w Rama 5°-60° Standard PC</t>
  </si>
  <si>
    <t>Fixture - 2000w Arena 4-5°-60° PC</t>
  </si>
  <si>
    <t>Fixture - 1000w Parcan Par64 (CP62 as standard )</t>
  </si>
  <si>
    <t>Fixture - 650w Acclaim PC</t>
  </si>
  <si>
    <t>Fixture - 650W Acclaim Fresnel</t>
  </si>
  <si>
    <t>Fixture - Litecraft LED MultiPAR (RGBW)</t>
  </si>
  <si>
    <t>Fixture - PAR16 (Birdie)</t>
  </si>
  <si>
    <t>Fixture - 750w Phillips SL Bar 660 Units</t>
  </si>
  <si>
    <t>Fixture - SL Hydrus 350</t>
  </si>
  <si>
    <t>Fixture - Chauvet Colorado 2 Quad Led Par</t>
  </si>
  <si>
    <t>Fixture - Chauvet Slimpar Pro H</t>
  </si>
  <si>
    <t>Fixture - UV Light QTX 160.4.4</t>
  </si>
  <si>
    <t>Fixture - 4 Cell conventional cyc</t>
  </si>
  <si>
    <t>Effects - FQ 100 Smoke Machine (includes fluid)</t>
  </si>
  <si>
    <t>Effects - Hazer Unique 2.1 (includes fluid)</t>
  </si>
  <si>
    <t>Effects - Medium Disco Ball + Motor</t>
  </si>
  <si>
    <t>Audio</t>
  </si>
  <si>
    <t xml:space="preserve">Speaker - EV ELX112P Powered 12-inch two-way full-range </t>
  </si>
  <si>
    <t>Microphone - Shure BETA58A</t>
  </si>
  <si>
    <t>Microphone - Shure SM57</t>
  </si>
  <si>
    <t>Microphone - Shure SM58</t>
  </si>
  <si>
    <t>Microphone - Shure BETA57A</t>
  </si>
  <si>
    <t>Microphone - Shure BETA87A</t>
  </si>
  <si>
    <t>Microphone - Shure PG56</t>
  </si>
  <si>
    <t>Microphone - Shure PG81</t>
  </si>
  <si>
    <t>Microphone - Shure C606</t>
  </si>
  <si>
    <t>Microphone - Shure PG52</t>
  </si>
  <si>
    <t>Microphone - Wireless Shure ULXD2 – Beta58A mic</t>
  </si>
  <si>
    <t>Microphone - Wireless Shure ULXD2 – headset mic</t>
  </si>
  <si>
    <t>Microphone - Wireless Shure ULXD2 – lapel mic</t>
  </si>
  <si>
    <t>Mic Kit - Shure Drum (1x PG52, 3x PG56, 1x SM57) Pkg</t>
  </si>
  <si>
    <t>Microphone - Wireless Shure UR2-BETA58 Handheld</t>
  </si>
  <si>
    <t>Microphone - Wireless Shure UR1 Belt pack with Headset</t>
  </si>
  <si>
    <t>DI - Stereo</t>
  </si>
  <si>
    <t>DI - Mono</t>
  </si>
  <si>
    <t>DJ Kit (Rane Empath 3ch Mixer, 2 x Technics SL-1200 MK2 Turntables, Serato Scratch Live, no needles) Pkg</t>
  </si>
  <si>
    <t>DJ Set Up (2x EV ELX112P Powered Speakers, 2x Meyer USW Subwoofer, 1x DJ Desk) Pkg</t>
  </si>
  <si>
    <t>Microphone stand – Tall and short with tripod base</t>
  </si>
  <si>
    <t>Microphone stand - Tall straight with round base</t>
  </si>
  <si>
    <t>Microphone stand - Table Microphone with round base</t>
  </si>
  <si>
    <t>Audio Visual</t>
  </si>
  <si>
    <t>Projection screen - 1500mm x 2000mm</t>
  </si>
  <si>
    <t>Projection screen - Grandview GRQQB180H 3985 x 2240mm. (Can be flown or stood on the ground)</t>
  </si>
  <si>
    <t>Projector - Hanging Bracket</t>
  </si>
  <si>
    <t>Projector - Panasonic DX 810ES 8500 lumen</t>
  </si>
  <si>
    <t>Projector - Panasonic PT-VZ580A 5000 lumen HD</t>
  </si>
  <si>
    <t>Projector - Panasonic PT-RZ990 10000 lumen HD 16:10 w. ET-DLE170 lens</t>
  </si>
  <si>
    <t>Lens - Wide lens (ET DLE080: 0.8 – 1.0:1) for RZ990 / DX810ES</t>
  </si>
  <si>
    <t>Laptop - MacBook Pro with QLAB5 free version</t>
  </si>
  <si>
    <t>Lectern - w gooseneck mic (not digital)</t>
  </si>
  <si>
    <t>Screen - Samsung 50-inch on stand w wheels</t>
  </si>
  <si>
    <t>Decimator - MD.HZ Cross converter</t>
  </si>
  <si>
    <t>Decimator - MD.LX HDMI/SD bi-directional converter</t>
  </si>
  <si>
    <t>Masking</t>
  </si>
  <si>
    <t>Cyclorama – 9000mm high x 12000mm wide with tail batten (Maximum of $100 per week)</t>
  </si>
  <si>
    <t>Staging</t>
  </si>
  <si>
    <t>1x1m Risers (legs included depending on availability)</t>
  </si>
  <si>
    <t>1x2m Risers (legs included depending on availability)</t>
  </si>
  <si>
    <t>Number</t>
  </si>
  <si>
    <t>Consumables</t>
  </si>
  <si>
    <t>1" Gaffer Tape – Black / White</t>
  </si>
  <si>
    <t>2" Gaffer Tape – Black / White</t>
  </si>
  <si>
    <t>Electrical Tape – Black / White / Grey</t>
  </si>
  <si>
    <t>Gel Cuts (per .25m)</t>
  </si>
  <si>
    <t>Black Foil - 600mm wide (per 0.5m)</t>
  </si>
  <si>
    <t>PAT testing</t>
  </si>
  <si>
    <t>B&amp;W Photocopying A4 (per copy after 10 pages)</t>
  </si>
  <si>
    <t>Colour Photocopying A4 (per copy after 10 pages)</t>
  </si>
  <si>
    <t>B&amp;W Photocopying A3 (per copy)</t>
  </si>
  <si>
    <t>Colour Photocopying A3 (per copy)</t>
  </si>
  <si>
    <t>Equipment subtotal</t>
  </si>
  <si>
    <t>TOTAL INCLUSIONS WITHIN VENUE HIRE</t>
  </si>
  <si>
    <t>Q Support</t>
  </si>
  <si>
    <t>Categories</t>
  </si>
  <si>
    <t>Value ex. GST</t>
  </si>
  <si>
    <t>Value inc. GST</t>
  </si>
  <si>
    <t>Venue</t>
  </si>
  <si>
    <t>Venue support capped at $7,545</t>
  </si>
  <si>
    <t>Marketing support capped at $1000</t>
  </si>
  <si>
    <t>Equipment</t>
  </si>
  <si>
    <t>Q Internal equipment as available capped at $1000</t>
  </si>
  <si>
    <t>Staffing</t>
  </si>
  <si>
    <t>Q Labour capped at $3918.50</t>
  </si>
  <si>
    <t>Total Support</t>
  </si>
  <si>
    <t>TOTAL:</t>
  </si>
  <si>
    <t>NOTES</t>
  </si>
  <si>
    <t xml:space="preserve">1.  This is an estimate of costs based on the information supplied to date and subject to change. Venue, labour, rental and sales costs are calculated at the end of the season based on actual use. </t>
  </si>
  <si>
    <t>2.  The Technical equipment requirements are based on an educated guess at what your event will require.  This equipment is not booked until advised that it is required.</t>
  </si>
  <si>
    <t>3. INCLUSIONS</t>
  </si>
  <si>
    <t xml:space="preserve">3A. Rangatira Pack in Days: Up to 12 hours occupancy, standard 'End On' configuration, VT NOT included, basic lighting, sound system, air conditioning, basic cleaning, power consumption. </t>
  </si>
  <si>
    <t xml:space="preserve">3B. Rangatira Pack In / First Performance Day: Up to 12 hours occupancy, standard 'End On' configuration,  4 hours VT, 4 hours Front of House Supervisor, Up to 4 ushers for 3 hours, 3 hours Box Office Manager, standard 'End On' configuration, basic lighting, sound system, air conditioning, basic cleaning, power consumption.   </t>
  </si>
  <si>
    <t xml:space="preserve">3C. Rangatira Consecutive Performance Days: Up to 6 hours occupancy, standard 'End On' configuration,  4 hours VT, 4 hours Front of House Supervisor, Up to 4 ushers for 3 hours, 3 hours Box Office Manager, standard 'End On' configuration, basic lighting, sound system, air conditioning, basic cleaning, power consumption.   </t>
  </si>
  <si>
    <t xml:space="preserve">3D. Rangatira Same Day Additional Performance:  Extra 4 hours occupancy, standard 'End On' configuration, VT NOT included, 4 hours Front of House Supervisor, Up to 4 ushers for 3 hours, 3 hours Box Office Manager, standard 'End On' configuration, basic lighting, sound system, air conditioning, basic cleaning, power consumption.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</si>
</sst>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F800]dddd\,\ mmmm\ dd\,\ yyyy"/>
    <numFmt numFmtId="166" formatCode="[$-F400]h:mm:ss\ AM/PM"/>
  </numFmts>
  <fonts count="43">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1"/>
      <color theme="1"/>
      <name val="Calibri"/>
      <family val="2"/>
      <scheme val="minor"/>
    </font>
    <font>
      <sz val="10"/>
      <color indexed="8"/>
      <name val="Arial"/>
      <family val="2"/>
    </font>
    <font>
      <sz val="10"/>
      <name val="Arial"/>
      <family val="2"/>
    </font>
    <font>
      <sz val="8"/>
      <name val="Calibri"/>
      <family val="2"/>
      <scheme val="minor"/>
    </font>
    <font>
      <sz val="10"/>
      <color theme="1"/>
      <name val="Roboto"/>
    </font>
    <font>
      <b/>
      <sz val="10"/>
      <color theme="1"/>
      <name val="Roboto"/>
    </font>
    <font>
      <sz val="12"/>
      <color theme="1"/>
      <name val="Roboto"/>
    </font>
    <font>
      <b/>
      <sz val="12"/>
      <color theme="1"/>
      <name val="Roboto"/>
    </font>
    <font>
      <b/>
      <sz val="11"/>
      <color theme="1"/>
      <name val="Roboto"/>
    </font>
    <font>
      <b/>
      <sz val="10"/>
      <color rgb="FF00B050"/>
      <name val="Roboto"/>
    </font>
    <font>
      <sz val="9"/>
      <color rgb="FF0070C0"/>
      <name val="Roboto"/>
    </font>
    <font>
      <i/>
      <sz val="10"/>
      <color theme="1"/>
      <name val="Roboto"/>
    </font>
    <font>
      <b/>
      <u/>
      <sz val="11"/>
      <color theme="1"/>
      <name val="Roboto"/>
    </font>
    <font>
      <sz val="10"/>
      <name val="Roboto"/>
    </font>
    <font>
      <b/>
      <i/>
      <sz val="10"/>
      <color theme="1"/>
      <name val="Roboto"/>
    </font>
    <font>
      <b/>
      <sz val="12"/>
      <color rgb="FF00B050"/>
      <name val="Roboto"/>
    </font>
    <font>
      <sz val="8"/>
      <color theme="1"/>
      <name val="Roboto"/>
    </font>
    <font>
      <sz val="9"/>
      <name val="Roboto"/>
    </font>
    <font>
      <sz val="10"/>
      <color rgb="FF000000"/>
      <name val="Roboto"/>
    </font>
    <font>
      <b/>
      <sz val="12"/>
      <color theme="1"/>
      <name val="Poppins"/>
    </font>
    <font>
      <b/>
      <sz val="36"/>
      <color theme="1"/>
      <name val="Roboto"/>
    </font>
    <font>
      <b/>
      <sz val="24"/>
      <color theme="1"/>
      <name val="Roboto"/>
    </font>
    <font>
      <i/>
      <sz val="12"/>
      <color theme="1"/>
      <name val="Roboto"/>
    </font>
    <font>
      <sz val="9"/>
      <color theme="1"/>
      <name val="Roboto"/>
    </font>
    <font>
      <sz val="10"/>
      <color rgb="FFFF0000"/>
      <name val="Roboto"/>
    </font>
    <font>
      <sz val="10"/>
      <color rgb="FF0070C0"/>
      <name val="Roboto"/>
    </font>
    <font>
      <sz val="12"/>
      <color rgb="FF000000"/>
      <name val="Roboto"/>
    </font>
    <font>
      <sz val="9"/>
      <color theme="1"/>
      <name val="Roboto "/>
    </font>
    <font>
      <i/>
      <sz val="9"/>
      <color theme="1"/>
      <name val="Roboto "/>
    </font>
    <font>
      <sz val="10"/>
      <color theme="1"/>
      <name val="Roboto "/>
    </font>
    <font>
      <sz val="9"/>
      <color rgb="FF000000"/>
      <name val="Roboto "/>
    </font>
    <font>
      <b/>
      <sz val="11"/>
      <color theme="1"/>
      <name val="Roboto "/>
    </font>
    <font>
      <b/>
      <sz val="10"/>
      <color theme="1"/>
      <name val="Roboto "/>
    </font>
    <font>
      <sz val="10"/>
      <color rgb="FF000000"/>
      <name val="Roboto "/>
    </font>
    <font>
      <b/>
      <sz val="12"/>
      <color rgb="FF000000"/>
      <name val="Roboto"/>
    </font>
    <font>
      <sz val="10"/>
      <color theme="1"/>
      <name val="Calibri"/>
      <family val="2"/>
      <scheme val="minor"/>
    </font>
  </fonts>
  <fills count="1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4" tint="0.79998168889431442"/>
        <bgColor indexed="65"/>
      </patternFill>
    </fill>
    <fill>
      <patternFill patternType="solid">
        <fgColor theme="9" tint="0.59999389629810485"/>
        <bgColor indexed="64"/>
      </patternFill>
    </fill>
    <fill>
      <patternFill patternType="solid">
        <fgColor rgb="FFFCD5B4"/>
        <bgColor indexed="64"/>
      </patternFill>
    </fill>
    <fill>
      <patternFill patternType="solid">
        <fgColor rgb="FFF4F4F4"/>
        <bgColor indexed="64"/>
      </patternFill>
    </fill>
    <fill>
      <patternFill patternType="solid">
        <fgColor rgb="FFFFFFFF"/>
        <bgColor indexed="64"/>
      </patternFill>
    </fill>
    <fill>
      <patternFill patternType="solid">
        <fgColor rgb="FFFCD5B4"/>
        <bgColor rgb="FF000000"/>
      </patternFill>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indexed="64"/>
      </top>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top/>
      <bottom/>
      <diagonal/>
    </border>
    <border>
      <left/>
      <right style="thin">
        <color indexed="64"/>
      </right>
      <top/>
      <bottom/>
      <diagonal/>
    </border>
  </borders>
  <cellStyleXfs count="13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xf numFmtId="164" fontId="7" fillId="0" borderId="0" applyFont="0" applyFill="0" applyBorder="0" applyAlignment="0" applyProtection="0"/>
    <xf numFmtId="0" fontId="4" fillId="0" borderId="0"/>
    <xf numFmtId="164" fontId="4" fillId="0" borderId="0" applyFont="0" applyFill="0" applyBorder="0" applyAlignment="0" applyProtection="0"/>
    <xf numFmtId="164" fontId="8" fillId="0" borderId="0" applyFont="0" applyFill="0" applyBorder="0" applyAlignment="0" applyProtection="0">
      <alignment vertical="top"/>
    </xf>
    <xf numFmtId="0" fontId="4" fillId="9" borderId="0" applyNumberFormat="0" applyBorder="0" applyAlignment="0" applyProtection="0"/>
    <xf numFmtId="0" fontId="3" fillId="0" borderId="0"/>
    <xf numFmtId="0" fontId="2" fillId="0" borderId="0"/>
    <xf numFmtId="164" fontId="2" fillId="0" borderId="0" applyFont="0" applyFill="0" applyBorder="0" applyAlignment="0" applyProtection="0"/>
    <xf numFmtId="0" fontId="9" fillId="0" borderId="0"/>
    <xf numFmtId="0" fontId="1" fillId="0" borderId="0"/>
    <xf numFmtId="0" fontId="9" fillId="0" borderId="0"/>
    <xf numFmtId="0" fontId="26" fillId="12" borderId="10">
      <alignment horizontal="left"/>
    </xf>
    <xf numFmtId="0" fontId="5" fillId="0" borderId="0" applyNumberFormat="0" applyFill="0" applyBorder="0" applyAlignment="0" applyProtection="0"/>
  </cellStyleXfs>
  <cellXfs count="240">
    <xf numFmtId="0" fontId="0" fillId="0" borderId="0" xfId="0"/>
    <xf numFmtId="0" fontId="11" fillId="0" borderId="0" xfId="125" applyFont="1"/>
    <xf numFmtId="0" fontId="12" fillId="0" borderId="0" xfId="125" applyFont="1"/>
    <xf numFmtId="0" fontId="13" fillId="0" borderId="0" xfId="125" applyFont="1"/>
    <xf numFmtId="0" fontId="14" fillId="0" borderId="0" xfId="125" applyFont="1" applyAlignment="1">
      <alignment horizontal="left" vertical="center"/>
    </xf>
    <xf numFmtId="0" fontId="14" fillId="0" borderId="0" xfId="125" applyFont="1" applyAlignment="1">
      <alignment vertical="center"/>
    </xf>
    <xf numFmtId="0" fontId="14" fillId="0" borderId="0" xfId="125" applyFont="1"/>
    <xf numFmtId="0" fontId="14" fillId="0" borderId="0" xfId="125" applyFont="1" applyAlignment="1">
      <alignment horizontal="left"/>
    </xf>
    <xf numFmtId="0" fontId="13" fillId="0" borderId="0" xfId="125" applyFont="1" applyAlignment="1">
      <alignment vertical="center"/>
    </xf>
    <xf numFmtId="0" fontId="15" fillId="2" borderId="1" xfId="125" applyFont="1" applyFill="1" applyBorder="1" applyAlignment="1">
      <alignment vertical="center"/>
    </xf>
    <xf numFmtId="0" fontId="15" fillId="2" borderId="1" xfId="125" applyFont="1" applyFill="1" applyBorder="1" applyAlignment="1">
      <alignment horizontal="center" vertical="center" wrapText="1"/>
    </xf>
    <xf numFmtId="0" fontId="11" fillId="4" borderId="1" xfId="125" applyFont="1" applyFill="1" applyBorder="1" applyAlignment="1">
      <alignment vertical="center"/>
    </xf>
    <xf numFmtId="164" fontId="11" fillId="4" borderId="1" xfId="126" applyFont="1" applyFill="1" applyBorder="1" applyAlignment="1">
      <alignment vertical="center"/>
    </xf>
    <xf numFmtId="164" fontId="11" fillId="4" borderId="1" xfId="125" applyNumberFormat="1" applyFont="1" applyFill="1" applyBorder="1" applyAlignment="1">
      <alignment horizontal="center" vertical="center" wrapText="1"/>
    </xf>
    <xf numFmtId="164" fontId="11" fillId="0" borderId="1" xfId="126" applyFont="1" applyBorder="1" applyAlignment="1">
      <alignment vertical="center"/>
    </xf>
    <xf numFmtId="0" fontId="11" fillId="4" borderId="1" xfId="125" applyFont="1" applyFill="1" applyBorder="1" applyAlignment="1">
      <alignment horizontal="left" vertical="top"/>
    </xf>
    <xf numFmtId="0" fontId="11" fillId="4" borderId="1" xfId="125" applyFont="1" applyFill="1" applyBorder="1" applyAlignment="1">
      <alignment horizontal="left" vertical="center"/>
    </xf>
    <xf numFmtId="0" fontId="12" fillId="2" borderId="1" xfId="125" applyFont="1" applyFill="1" applyBorder="1" applyAlignment="1">
      <alignment vertical="center" wrapText="1"/>
    </xf>
    <xf numFmtId="164" fontId="12" fillId="7" borderId="1" xfId="125" applyNumberFormat="1" applyFont="1" applyFill="1" applyBorder="1" applyAlignment="1">
      <alignment horizontal="center" vertical="center" wrapText="1"/>
    </xf>
    <xf numFmtId="0" fontId="15" fillId="2" borderId="3" xfId="125" applyFont="1" applyFill="1" applyBorder="1" applyAlignment="1">
      <alignment vertical="center"/>
    </xf>
    <xf numFmtId="165" fontId="11" fillId="0" borderId="1" xfId="125" applyNumberFormat="1" applyFont="1" applyBorder="1" applyAlignment="1">
      <alignment horizontal="left" vertical="top"/>
    </xf>
    <xf numFmtId="164" fontId="16" fillId="0" borderId="1" xfId="126" applyFont="1" applyFill="1" applyBorder="1" applyAlignment="1">
      <alignment vertical="center"/>
    </xf>
    <xf numFmtId="0" fontId="18" fillId="8" borderId="3" xfId="125" applyFont="1" applyFill="1" applyBorder="1" applyAlignment="1">
      <alignment horizontal="right" vertical="top"/>
    </xf>
    <xf numFmtId="0" fontId="18" fillId="8" borderId="2" xfId="125" applyFont="1" applyFill="1" applyBorder="1" applyAlignment="1">
      <alignment horizontal="right" vertical="top"/>
    </xf>
    <xf numFmtId="164" fontId="18" fillId="8" borderId="1" xfId="125" applyNumberFormat="1" applyFont="1" applyFill="1" applyBorder="1" applyAlignment="1">
      <alignment horizontal="center" vertical="center" wrapText="1"/>
    </xf>
    <xf numFmtId="0" fontId="18" fillId="8" borderId="10" xfId="125" applyFont="1" applyFill="1" applyBorder="1" applyAlignment="1">
      <alignment horizontal="right" vertical="top"/>
    </xf>
    <xf numFmtId="0" fontId="18" fillId="8" borderId="11" xfId="125" applyFont="1" applyFill="1" applyBorder="1" applyAlignment="1">
      <alignment horizontal="right" vertical="top"/>
    </xf>
    <xf numFmtId="0" fontId="11" fillId="0" borderId="3" xfId="125" applyFont="1" applyBorder="1" applyAlignment="1">
      <alignment horizontal="left" vertical="top"/>
    </xf>
    <xf numFmtId="0" fontId="18" fillId="8" borderId="3" xfId="125" applyFont="1" applyFill="1" applyBorder="1" applyAlignment="1">
      <alignment vertical="top"/>
    </xf>
    <xf numFmtId="0" fontId="18" fillId="8" borderId="2" xfId="125" applyFont="1" applyFill="1" applyBorder="1" applyAlignment="1">
      <alignment vertical="top"/>
    </xf>
    <xf numFmtId="164" fontId="18" fillId="8" borderId="1" xfId="126" applyFont="1" applyFill="1" applyBorder="1" applyAlignment="1">
      <alignment vertical="center"/>
    </xf>
    <xf numFmtId="164" fontId="12" fillId="7" borderId="1" xfId="126" applyFont="1" applyFill="1" applyBorder="1" applyAlignment="1">
      <alignment vertical="center"/>
    </xf>
    <xf numFmtId="0" fontId="15" fillId="2" borderId="9" xfId="125" applyFont="1" applyFill="1" applyBorder="1" applyAlignment="1">
      <alignment vertical="center"/>
    </xf>
    <xf numFmtId="0" fontId="15" fillId="2" borderId="2" xfId="125" applyFont="1" applyFill="1" applyBorder="1" applyAlignment="1">
      <alignment vertical="center"/>
    </xf>
    <xf numFmtId="0" fontId="12" fillId="0" borderId="9" xfId="125" applyFont="1" applyBorder="1" applyAlignment="1">
      <alignment horizontal="left" vertical="top"/>
    </xf>
    <xf numFmtId="0" fontId="11" fillId="0" borderId="1" xfId="125" applyFont="1" applyBorder="1" applyAlignment="1">
      <alignment vertical="center"/>
    </xf>
    <xf numFmtId="0" fontId="11" fillId="0" borderId="1" xfId="125" applyFont="1" applyBorder="1" applyAlignment="1">
      <alignment horizontal="right" vertical="center"/>
    </xf>
    <xf numFmtId="164" fontId="16" fillId="0" borderId="1" xfId="126" applyFont="1" applyBorder="1" applyAlignment="1">
      <alignment vertical="center"/>
    </xf>
    <xf numFmtId="0" fontId="12" fillId="0" borderId="12" xfId="125" applyFont="1" applyBorder="1" applyAlignment="1">
      <alignment horizontal="left" vertical="top"/>
    </xf>
    <xf numFmtId="164" fontId="16" fillId="0" borderId="1" xfId="126" applyFont="1" applyBorder="1" applyAlignment="1">
      <alignment horizontal="center" vertical="center"/>
    </xf>
    <xf numFmtId="0" fontId="12" fillId="0" borderId="12" xfId="125" applyFont="1" applyBorder="1" applyAlignment="1">
      <alignment horizontal="center" vertical="top"/>
    </xf>
    <xf numFmtId="164" fontId="16" fillId="0" borderId="1" xfId="126" applyFont="1" applyFill="1" applyBorder="1" applyAlignment="1">
      <alignment horizontal="center" vertical="center"/>
    </xf>
    <xf numFmtId="164" fontId="16" fillId="0" borderId="5" xfId="126" applyFont="1" applyFill="1" applyBorder="1" applyAlignment="1">
      <alignment horizontal="center" vertical="center"/>
    </xf>
    <xf numFmtId="164" fontId="11" fillId="0" borderId="5" xfId="126" applyFont="1" applyBorder="1" applyAlignment="1">
      <alignment horizontal="center" vertical="center"/>
    </xf>
    <xf numFmtId="164" fontId="16" fillId="0" borderId="5" xfId="126" applyFont="1" applyBorder="1" applyAlignment="1">
      <alignment horizontal="center" vertical="center"/>
    </xf>
    <xf numFmtId="164" fontId="16" fillId="4" borderId="1" xfId="126" applyFont="1" applyFill="1" applyBorder="1" applyAlignment="1">
      <alignment horizontal="center" vertical="center"/>
    </xf>
    <xf numFmtId="0" fontId="12" fillId="0" borderId="7" xfId="125" applyFont="1" applyBorder="1" applyAlignment="1">
      <alignment horizontal="left" vertical="top"/>
    </xf>
    <xf numFmtId="164" fontId="11" fillId="7" borderId="1" xfId="125" applyNumberFormat="1" applyFont="1" applyFill="1" applyBorder="1" applyAlignment="1">
      <alignment horizontal="center" vertical="center" wrapText="1"/>
    </xf>
    <xf numFmtId="0" fontId="15" fillId="2" borderId="9" xfId="125" applyFont="1" applyFill="1" applyBorder="1" applyAlignment="1">
      <alignment horizontal="center" vertical="center" wrapText="1"/>
    </xf>
    <xf numFmtId="0" fontId="14" fillId="3" borderId="3" xfId="125" applyFont="1" applyFill="1" applyBorder="1" applyAlignment="1">
      <alignment horizontal="right" vertical="center"/>
    </xf>
    <xf numFmtId="0" fontId="14" fillId="3" borderId="2" xfId="125" applyFont="1" applyFill="1" applyBorder="1" applyAlignment="1">
      <alignment vertical="center"/>
    </xf>
    <xf numFmtId="0" fontId="14" fillId="3" borderId="2" xfId="125" applyFont="1" applyFill="1" applyBorder="1" applyAlignment="1">
      <alignment horizontal="right" vertical="center"/>
    </xf>
    <xf numFmtId="0" fontId="14" fillId="3" borderId="4" xfId="125" applyFont="1" applyFill="1" applyBorder="1" applyAlignment="1">
      <alignment vertical="center"/>
    </xf>
    <xf numFmtId="164" fontId="14" fillId="3" borderId="4" xfId="125" applyNumberFormat="1" applyFont="1" applyFill="1" applyBorder="1" applyAlignment="1">
      <alignment horizontal="right" vertical="center"/>
    </xf>
    <xf numFmtId="164" fontId="14" fillId="0" borderId="1" xfId="126" applyFont="1" applyBorder="1" applyAlignment="1">
      <alignment vertical="center"/>
    </xf>
    <xf numFmtId="0" fontId="11" fillId="0" borderId="0" xfId="125" applyFont="1" applyAlignment="1">
      <alignment horizontal="left"/>
    </xf>
    <xf numFmtId="166" fontId="11" fillId="4" borderId="1" xfId="125" applyNumberFormat="1" applyFont="1" applyFill="1" applyBorder="1" applyAlignment="1">
      <alignment horizontal="left" vertical="center" wrapText="1"/>
    </xf>
    <xf numFmtId="164" fontId="16" fillId="4" borderId="1" xfId="126" applyFont="1" applyFill="1" applyBorder="1" applyAlignment="1">
      <alignment vertical="center"/>
    </xf>
    <xf numFmtId="164" fontId="20" fillId="4" borderId="1" xfId="126" applyFont="1" applyFill="1" applyBorder="1" applyAlignment="1">
      <alignment vertical="center"/>
    </xf>
    <xf numFmtId="0" fontId="17" fillId="4" borderId="2" xfId="125" applyFont="1" applyFill="1" applyBorder="1" applyAlignment="1">
      <alignment horizontal="left" vertical="center"/>
    </xf>
    <xf numFmtId="0" fontId="11" fillId="0" borderId="1" xfId="125" applyFont="1" applyBorder="1" applyAlignment="1">
      <alignment horizontal="left" vertical="top"/>
    </xf>
    <xf numFmtId="0" fontId="15" fillId="3" borderId="1" xfId="125" applyFont="1" applyFill="1" applyBorder="1" applyAlignment="1">
      <alignment vertical="center"/>
    </xf>
    <xf numFmtId="165" fontId="11" fillId="0" borderId="7" xfId="125" applyNumberFormat="1" applyFont="1" applyBorder="1" applyAlignment="1">
      <alignment horizontal="left" vertical="top"/>
    </xf>
    <xf numFmtId="164" fontId="11" fillId="0" borderId="1" xfId="126" applyFont="1" applyFill="1" applyBorder="1" applyAlignment="1">
      <alignment vertical="center"/>
    </xf>
    <xf numFmtId="164" fontId="11" fillId="0" borderId="1" xfId="125" applyNumberFormat="1" applyFont="1" applyBorder="1" applyAlignment="1">
      <alignment horizontal="center" vertical="center" wrapText="1"/>
    </xf>
    <xf numFmtId="0" fontId="15" fillId="2" borderId="1" xfId="125" applyFont="1" applyFill="1" applyBorder="1" applyAlignment="1">
      <alignment horizontal="center" vertical="center"/>
    </xf>
    <xf numFmtId="0" fontId="12" fillId="2" borderId="1" xfId="125" applyFont="1" applyFill="1" applyBorder="1" applyAlignment="1">
      <alignment vertical="center"/>
    </xf>
    <xf numFmtId="0" fontId="12" fillId="2" borderId="1" xfId="125" applyFont="1" applyFill="1" applyBorder="1" applyAlignment="1">
      <alignment horizontal="center" vertical="center"/>
    </xf>
    <xf numFmtId="0" fontId="11" fillId="0" borderId="0" xfId="125" applyFont="1" applyAlignment="1">
      <alignment vertical="center"/>
    </xf>
    <xf numFmtId="0" fontId="11" fillId="0" borderId="1" xfId="125" applyFont="1" applyBorder="1" applyAlignment="1">
      <alignment horizontal="right" vertical="top" wrapText="1"/>
    </xf>
    <xf numFmtId="0" fontId="15" fillId="2" borderId="1" xfId="125" applyFont="1" applyFill="1" applyBorder="1" applyAlignment="1">
      <alignment horizontal="left" vertical="center"/>
    </xf>
    <xf numFmtId="0" fontId="12" fillId="2" borderId="1" xfId="125" applyFont="1" applyFill="1" applyBorder="1" applyAlignment="1">
      <alignment horizontal="left" vertical="center"/>
    </xf>
    <xf numFmtId="0" fontId="11" fillId="4" borderId="1" xfId="125" applyFont="1" applyFill="1" applyBorder="1" applyAlignment="1">
      <alignment horizontal="left" vertical="center" wrapText="1"/>
    </xf>
    <xf numFmtId="0" fontId="23" fillId="0" borderId="0" xfId="125" applyFont="1" applyAlignment="1">
      <alignment vertical="center"/>
    </xf>
    <xf numFmtId="165" fontId="14" fillId="11" borderId="2" xfId="125" applyNumberFormat="1" applyFont="1" applyFill="1" applyBorder="1" applyAlignment="1">
      <alignment horizontal="left" vertical="center"/>
    </xf>
    <xf numFmtId="0" fontId="11" fillId="11" borderId="1" xfId="125" applyFont="1" applyFill="1" applyBorder="1" applyAlignment="1">
      <alignment vertical="center"/>
    </xf>
    <xf numFmtId="164" fontId="16" fillId="11" borderId="1" xfId="126" applyFont="1" applyFill="1" applyBorder="1" applyAlignment="1">
      <alignment horizontal="center" vertical="center" wrapText="1"/>
    </xf>
    <xf numFmtId="164" fontId="16" fillId="11" borderId="1" xfId="126" applyFont="1" applyFill="1" applyBorder="1" applyAlignment="1">
      <alignment vertical="center"/>
    </xf>
    <xf numFmtId="164" fontId="11" fillId="11" borderId="1" xfId="126" applyFont="1" applyFill="1" applyBorder="1" applyAlignment="1">
      <alignment vertical="center"/>
    </xf>
    <xf numFmtId="0" fontId="11" fillId="11" borderId="1" xfId="125" applyFont="1" applyFill="1" applyBorder="1" applyAlignment="1">
      <alignment horizontal="left" vertical="center" wrapText="1"/>
    </xf>
    <xf numFmtId="166" fontId="11" fillId="11" borderId="1" xfId="125" applyNumberFormat="1" applyFont="1" applyFill="1" applyBorder="1" applyAlignment="1">
      <alignment horizontal="left" vertical="top" wrapText="1"/>
    </xf>
    <xf numFmtId="0" fontId="11" fillId="11" borderId="1" xfId="125" applyFont="1" applyFill="1" applyBorder="1" applyAlignment="1">
      <alignment horizontal="right" vertical="top" wrapText="1"/>
    </xf>
    <xf numFmtId="165" fontId="11" fillId="11" borderId="1" xfId="125" applyNumberFormat="1" applyFont="1" applyFill="1" applyBorder="1" applyAlignment="1">
      <alignment horizontal="left" vertical="top"/>
    </xf>
    <xf numFmtId="16" fontId="11" fillId="11" borderId="4" xfId="125" applyNumberFormat="1" applyFont="1" applyFill="1" applyBorder="1" applyAlignment="1">
      <alignment vertical="top" wrapText="1"/>
    </xf>
    <xf numFmtId="0" fontId="12" fillId="11" borderId="3" xfId="125" applyFont="1" applyFill="1" applyBorder="1" applyAlignment="1">
      <alignment horizontal="left" vertical="center"/>
    </xf>
    <xf numFmtId="0" fontId="11" fillId="11" borderId="1" xfId="125" applyFont="1" applyFill="1" applyBorder="1" applyAlignment="1">
      <alignment horizontal="right" vertical="center"/>
    </xf>
    <xf numFmtId="0" fontId="11" fillId="11" borderId="5" xfId="125" applyFont="1" applyFill="1" applyBorder="1" applyAlignment="1">
      <alignment vertical="center"/>
    </xf>
    <xf numFmtId="0" fontId="11" fillId="11" borderId="5" xfId="125" applyFont="1" applyFill="1" applyBorder="1" applyAlignment="1">
      <alignment horizontal="right" vertical="center" wrapText="1"/>
    </xf>
    <xf numFmtId="165" fontId="11" fillId="11" borderId="3" xfId="125" applyNumberFormat="1" applyFont="1" applyFill="1" applyBorder="1" applyAlignment="1">
      <alignment horizontal="left" vertical="center" wrapText="1"/>
    </xf>
    <xf numFmtId="165" fontId="11" fillId="0" borderId="3" xfId="125" applyNumberFormat="1" applyFont="1" applyBorder="1" applyAlignment="1">
      <alignment horizontal="left" vertical="center" wrapText="1"/>
    </xf>
    <xf numFmtId="165" fontId="11" fillId="0" borderId="1" xfId="125" applyNumberFormat="1" applyFont="1" applyBorder="1" applyAlignment="1">
      <alignment horizontal="left" vertical="center" wrapText="1"/>
    </xf>
    <xf numFmtId="165" fontId="18" fillId="4" borderId="3" xfId="125" applyNumberFormat="1" applyFont="1" applyFill="1" applyBorder="1" applyAlignment="1">
      <alignment horizontal="left" vertical="center" wrapText="1"/>
    </xf>
    <xf numFmtId="0" fontId="18" fillId="4" borderId="3" xfId="125" applyFont="1" applyFill="1" applyBorder="1" applyAlignment="1">
      <alignment horizontal="left" vertical="center"/>
    </xf>
    <xf numFmtId="0" fontId="18" fillId="4" borderId="3" xfId="125" applyFont="1" applyFill="1" applyBorder="1" applyAlignment="1">
      <alignment vertical="center"/>
    </xf>
    <xf numFmtId="165" fontId="18" fillId="11" borderId="3" xfId="125" applyNumberFormat="1" applyFont="1" applyFill="1" applyBorder="1" applyAlignment="1">
      <alignment horizontal="left" vertical="center" wrapText="1"/>
    </xf>
    <xf numFmtId="165" fontId="18" fillId="11" borderId="6" xfId="125" applyNumberFormat="1" applyFont="1" applyFill="1" applyBorder="1" applyAlignment="1">
      <alignment horizontal="left" vertical="top" wrapText="1"/>
    </xf>
    <xf numFmtId="16" fontId="18" fillId="11" borderId="4" xfId="125" applyNumberFormat="1" applyFont="1" applyFill="1" applyBorder="1" applyAlignment="1">
      <alignment vertical="top" wrapText="1"/>
    </xf>
    <xf numFmtId="16" fontId="18" fillId="11" borderId="1" xfId="125" applyNumberFormat="1" applyFont="1" applyFill="1" applyBorder="1" applyAlignment="1">
      <alignment horizontal="center" vertical="top" wrapText="1"/>
    </xf>
    <xf numFmtId="0" fontId="14" fillId="11" borderId="0" xfId="125" applyFont="1" applyFill="1" applyAlignment="1">
      <alignment horizontal="left"/>
    </xf>
    <xf numFmtId="0" fontId="18" fillId="11" borderId="6" xfId="125" applyFont="1" applyFill="1" applyBorder="1" applyAlignment="1">
      <alignment horizontal="left" vertical="top" wrapText="1"/>
    </xf>
    <xf numFmtId="16" fontId="18" fillId="0" borderId="1" xfId="125" applyNumberFormat="1" applyFont="1" applyBorder="1" applyAlignment="1">
      <alignment horizontal="center" vertical="top" wrapText="1"/>
    </xf>
    <xf numFmtId="16" fontId="18" fillId="0" borderId="1" xfId="125" applyNumberFormat="1" applyFont="1" applyBorder="1" applyAlignment="1">
      <alignment horizontal="left" vertical="top" wrapText="1"/>
    </xf>
    <xf numFmtId="165" fontId="18" fillId="0" borderId="7" xfId="125" applyNumberFormat="1" applyFont="1" applyBorder="1" applyAlignment="1">
      <alignment horizontal="left" vertical="top"/>
    </xf>
    <xf numFmtId="0" fontId="18" fillId="0" borderId="1" xfId="125" applyFont="1" applyBorder="1" applyAlignment="1">
      <alignment horizontal="left" vertical="top"/>
    </xf>
    <xf numFmtId="165" fontId="11" fillId="11" borderId="7" xfId="125" applyNumberFormat="1" applyFont="1" applyFill="1" applyBorder="1" applyAlignment="1">
      <alignment horizontal="left" vertical="top"/>
    </xf>
    <xf numFmtId="0" fontId="11" fillId="0" borderId="3" xfId="125" applyFont="1" applyBorder="1" applyAlignment="1">
      <alignment horizontal="left" vertical="center"/>
    </xf>
    <xf numFmtId="0" fontId="15" fillId="2" borderId="7" xfId="125" applyFont="1" applyFill="1" applyBorder="1" applyAlignment="1">
      <alignment vertical="center"/>
    </xf>
    <xf numFmtId="0" fontId="15" fillId="2" borderId="8" xfId="125" applyFont="1" applyFill="1" applyBorder="1" applyAlignment="1">
      <alignment vertical="center"/>
    </xf>
    <xf numFmtId="0" fontId="21" fillId="0" borderId="1" xfId="125" applyFont="1" applyBorder="1" applyAlignment="1">
      <alignment horizontal="right" vertical="top"/>
    </xf>
    <xf numFmtId="164" fontId="11" fillId="11" borderId="1" xfId="125" applyNumberFormat="1" applyFont="1" applyFill="1" applyBorder="1" applyAlignment="1">
      <alignment horizontal="center" vertical="center" wrapText="1"/>
    </xf>
    <xf numFmtId="164" fontId="11" fillId="8" borderId="4" xfId="125" applyNumberFormat="1" applyFont="1" applyFill="1" applyBorder="1" applyAlignment="1">
      <alignment horizontal="center" vertical="center" wrapText="1"/>
    </xf>
    <xf numFmtId="0" fontId="12" fillId="0" borderId="14" xfId="125" applyFont="1" applyBorder="1" applyAlignment="1">
      <alignment horizontal="left" vertical="top"/>
    </xf>
    <xf numFmtId="0" fontId="21" fillId="0" borderId="10" xfId="125" applyFont="1" applyBorder="1" applyAlignment="1">
      <alignment horizontal="right" vertical="top"/>
    </xf>
    <xf numFmtId="164" fontId="11" fillId="0" borderId="10" xfId="125" applyNumberFormat="1" applyFont="1" applyBorder="1" applyAlignment="1">
      <alignment horizontal="center" vertical="center" wrapText="1"/>
    </xf>
    <xf numFmtId="0" fontId="12" fillId="0" borderId="13" xfId="125" applyFont="1" applyBorder="1" applyAlignment="1">
      <alignment horizontal="left" vertical="top"/>
    </xf>
    <xf numFmtId="166" fontId="11" fillId="0" borderId="1" xfId="125" applyNumberFormat="1" applyFont="1" applyBorder="1" applyAlignment="1">
      <alignment horizontal="left" vertical="center" wrapText="1"/>
    </xf>
    <xf numFmtId="0" fontId="11" fillId="4" borderId="3" xfId="125" applyFont="1" applyFill="1" applyBorder="1" applyAlignment="1">
      <alignment horizontal="left" vertical="top"/>
    </xf>
    <xf numFmtId="0" fontId="24" fillId="4" borderId="1" xfId="125" applyFont="1" applyFill="1" applyBorder="1" applyAlignment="1">
      <alignment horizontal="left" vertical="center"/>
    </xf>
    <xf numFmtId="0" fontId="11" fillId="11" borderId="3" xfId="125" applyFont="1" applyFill="1" applyBorder="1" applyAlignment="1">
      <alignment horizontal="left" vertical="top"/>
    </xf>
    <xf numFmtId="164" fontId="22" fillId="3" borderId="4" xfId="125" applyNumberFormat="1" applyFont="1" applyFill="1" applyBorder="1" applyAlignment="1">
      <alignment horizontal="right" vertical="center"/>
    </xf>
    <xf numFmtId="0" fontId="21" fillId="3" borderId="2" xfId="125" applyFont="1" applyFill="1" applyBorder="1" applyAlignment="1">
      <alignment horizontal="right" vertical="top"/>
    </xf>
    <xf numFmtId="164" fontId="11" fillId="3" borderId="2" xfId="125" applyNumberFormat="1" applyFont="1" applyFill="1" applyBorder="1" applyAlignment="1">
      <alignment horizontal="center" vertical="center" wrapText="1"/>
    </xf>
    <xf numFmtId="164" fontId="11" fillId="3" borderId="4" xfId="125" applyNumberFormat="1" applyFont="1" applyFill="1" applyBorder="1" applyAlignment="1">
      <alignment horizontal="center" vertical="center" wrapText="1"/>
    </xf>
    <xf numFmtId="0" fontId="28" fillId="0" borderId="0" xfId="125" applyFont="1"/>
    <xf numFmtId="0" fontId="13" fillId="4" borderId="0" xfId="125" applyFont="1" applyFill="1" applyAlignment="1">
      <alignment vertical="center"/>
    </xf>
    <xf numFmtId="0" fontId="11" fillId="4" borderId="0" xfId="125" applyFont="1" applyFill="1" applyAlignment="1">
      <alignment vertical="center"/>
    </xf>
    <xf numFmtId="164" fontId="11" fillId="0" borderId="0" xfId="125" applyNumberFormat="1" applyFont="1" applyAlignment="1">
      <alignment vertical="center"/>
    </xf>
    <xf numFmtId="0" fontId="18" fillId="0" borderId="0" xfId="125" applyFont="1" applyAlignment="1">
      <alignment vertical="center"/>
    </xf>
    <xf numFmtId="0" fontId="29" fillId="0" borderId="0" xfId="125" applyFont="1" applyAlignment="1">
      <alignment vertical="center"/>
    </xf>
    <xf numFmtId="0" fontId="30" fillId="0" borderId="0" xfId="125" applyFont="1" applyAlignment="1">
      <alignment vertical="center"/>
    </xf>
    <xf numFmtId="0" fontId="12" fillId="0" borderId="0" xfId="125" applyFont="1" applyAlignment="1">
      <alignment vertical="center"/>
    </xf>
    <xf numFmtId="0" fontId="31" fillId="0" borderId="0" xfId="125" applyFont="1" applyAlignment="1">
      <alignment vertical="center"/>
    </xf>
    <xf numFmtId="0" fontId="32" fillId="0" borderId="12" xfId="125" applyFont="1" applyBorder="1" applyAlignment="1">
      <alignment horizontal="left" vertical="top"/>
    </xf>
    <xf numFmtId="0" fontId="32" fillId="0" borderId="12" xfId="125" applyFont="1" applyBorder="1" applyAlignment="1">
      <alignment horizontal="left" vertical="top" wrapText="1"/>
    </xf>
    <xf numFmtId="0" fontId="13" fillId="3" borderId="2" xfId="125" applyFont="1" applyFill="1" applyBorder="1"/>
    <xf numFmtId="0" fontId="33" fillId="0" borderId="0" xfId="0" applyFont="1"/>
    <xf numFmtId="0" fontId="25" fillId="0" borderId="0" xfId="0" applyFont="1"/>
    <xf numFmtId="0" fontId="11" fillId="0" borderId="0" xfId="125" applyFont="1" applyAlignment="1">
      <alignment wrapText="1"/>
    </xf>
    <xf numFmtId="0" fontId="13" fillId="0" borderId="0" xfId="125" applyFont="1" applyAlignment="1">
      <alignment wrapText="1"/>
    </xf>
    <xf numFmtId="165" fontId="11" fillId="10" borderId="10" xfId="135" applyNumberFormat="1" applyFont="1" applyFill="1">
      <alignment horizontal="left"/>
    </xf>
    <xf numFmtId="0" fontId="12" fillId="0" borderId="0" xfId="125" applyFont="1" applyAlignment="1">
      <alignment horizontal="center" vertical="top"/>
    </xf>
    <xf numFmtId="0" fontId="34" fillId="0" borderId="4" xfId="125" applyFont="1" applyBorder="1" applyAlignment="1">
      <alignment vertical="top" wrapText="1"/>
    </xf>
    <xf numFmtId="0" fontId="36" fillId="0" borderId="3" xfId="125" applyFont="1" applyBorder="1" applyAlignment="1">
      <alignment horizontal="left" vertical="top" wrapText="1"/>
    </xf>
    <xf numFmtId="0" fontId="36" fillId="0" borderId="10" xfId="125" applyFont="1" applyBorder="1" applyAlignment="1">
      <alignment horizontal="left" vertical="top" wrapText="1"/>
    </xf>
    <xf numFmtId="0" fontId="37" fillId="13" borderId="1" xfId="0" applyFont="1" applyFill="1" applyBorder="1" applyAlignment="1">
      <alignment horizontal="left" vertical="center"/>
    </xf>
    <xf numFmtId="0" fontId="34" fillId="0" borderId="4" xfId="125" applyFont="1" applyBorder="1" applyAlignment="1">
      <alignment horizontal="left" vertical="top" wrapText="1"/>
    </xf>
    <xf numFmtId="0" fontId="37" fillId="0" borderId="0" xfId="0" applyFont="1" applyAlignment="1">
      <alignment horizontal="left"/>
    </xf>
    <xf numFmtId="0" fontId="34" fillId="0" borderId="7" xfId="125" applyFont="1" applyBorder="1" applyAlignment="1">
      <alignment vertical="top" wrapText="1"/>
    </xf>
    <xf numFmtId="0" fontId="36" fillId="0" borderId="6" xfId="0" applyFont="1" applyBorder="1" applyAlignment="1">
      <alignment horizontal="left" vertical="center" wrapText="1"/>
    </xf>
    <xf numFmtId="0" fontId="36" fillId="0" borderId="4" xfId="125" applyFont="1" applyBorder="1" applyAlignment="1">
      <alignment horizontal="left" vertical="top" wrapText="1"/>
    </xf>
    <xf numFmtId="0" fontId="36" fillId="0" borderId="6" xfId="125" applyFont="1" applyBorder="1" applyAlignment="1">
      <alignment horizontal="left" vertical="top" wrapText="1"/>
    </xf>
    <xf numFmtId="0" fontId="36" fillId="0" borderId="3" xfId="125" applyFont="1" applyBorder="1" applyAlignment="1">
      <alignment vertical="top"/>
    </xf>
    <xf numFmtId="0" fontId="36" fillId="0" borderId="4" xfId="125" applyFont="1" applyBorder="1" applyAlignment="1">
      <alignment vertical="top"/>
    </xf>
    <xf numFmtId="0" fontId="36" fillId="0" borderId="2" xfId="125" applyFont="1" applyBorder="1" applyAlignment="1">
      <alignment horizontal="center" vertical="top"/>
    </xf>
    <xf numFmtId="0" fontId="38" fillId="2" borderId="3" xfId="125" applyFont="1" applyFill="1" applyBorder="1" applyAlignment="1">
      <alignment vertical="center"/>
    </xf>
    <xf numFmtId="0" fontId="39" fillId="2" borderId="1" xfId="125" applyFont="1" applyFill="1" applyBorder="1" applyAlignment="1">
      <alignment vertical="center"/>
    </xf>
    <xf numFmtId="0" fontId="36" fillId="0" borderId="3" xfId="125" applyFont="1" applyBorder="1" applyAlignment="1">
      <alignment vertical="top" wrapText="1"/>
    </xf>
    <xf numFmtId="0" fontId="36" fillId="0" borderId="4" xfId="125" applyFont="1" applyBorder="1" applyAlignment="1">
      <alignment vertical="top" wrapText="1"/>
    </xf>
    <xf numFmtId="164" fontId="37" fillId="13" borderId="1" xfId="0" applyNumberFormat="1" applyFont="1" applyFill="1" applyBorder="1" applyAlignment="1">
      <alignment horizontal="center" vertical="center" wrapText="1"/>
    </xf>
    <xf numFmtId="164" fontId="34" fillId="0" borderId="1" xfId="0" applyNumberFormat="1" applyFont="1" applyBorder="1" applyAlignment="1">
      <alignment horizontal="center" vertical="center" wrapText="1"/>
    </xf>
    <xf numFmtId="164" fontId="36" fillId="0" borderId="5" xfId="126" applyFont="1" applyFill="1" applyBorder="1" applyAlignment="1">
      <alignment vertical="center"/>
    </xf>
    <xf numFmtId="164" fontId="37" fillId="0" borderId="1" xfId="0" applyNumberFormat="1" applyFont="1" applyBorder="1" applyAlignment="1">
      <alignment horizontal="center" vertical="center" wrapText="1"/>
    </xf>
    <xf numFmtId="164" fontId="40" fillId="0" borderId="5" xfId="0" applyNumberFormat="1" applyFont="1" applyBorder="1" applyAlignment="1">
      <alignment horizontal="center" vertical="center"/>
    </xf>
    <xf numFmtId="164" fontId="36" fillId="0" borderId="1" xfId="126" applyFont="1" applyFill="1" applyBorder="1" applyAlignment="1">
      <alignment horizontal="center" vertical="center"/>
    </xf>
    <xf numFmtId="164" fontId="36" fillId="0" borderId="1" xfId="126" applyFont="1" applyFill="1" applyBorder="1" applyAlignment="1">
      <alignment vertical="center"/>
    </xf>
    <xf numFmtId="164" fontId="37" fillId="13" borderId="1" xfId="0" applyNumberFormat="1" applyFont="1" applyFill="1" applyBorder="1" applyAlignment="1">
      <alignment horizontal="center" vertical="center"/>
    </xf>
    <xf numFmtId="164" fontId="37" fillId="0" borderId="1" xfId="0" applyNumberFormat="1" applyFont="1" applyBorder="1" applyAlignment="1">
      <alignment horizontal="center" vertical="center"/>
    </xf>
    <xf numFmtId="0" fontId="18" fillId="11" borderId="4" xfId="125" applyFont="1" applyFill="1" applyBorder="1" applyAlignment="1">
      <alignment vertical="top" wrapText="1"/>
    </xf>
    <xf numFmtId="0" fontId="14" fillId="0" borderId="0" xfId="125" applyFont="1" applyAlignment="1">
      <alignment horizontal="right" vertical="center"/>
    </xf>
    <xf numFmtId="0" fontId="5" fillId="0" borderId="0" xfId="136" applyFill="1" applyAlignment="1">
      <alignment vertical="center"/>
    </xf>
    <xf numFmtId="0" fontId="12" fillId="10" borderId="2" xfId="125" applyFont="1" applyFill="1" applyBorder="1" applyAlignment="1">
      <alignment horizontal="left" vertical="top"/>
    </xf>
    <xf numFmtId="0" fontId="12" fillId="10" borderId="2" xfId="125" applyFont="1" applyFill="1" applyBorder="1" applyAlignment="1">
      <alignment horizontal="right" vertical="top"/>
    </xf>
    <xf numFmtId="164" fontId="12" fillId="10" borderId="2" xfId="126" applyFont="1" applyFill="1" applyBorder="1" applyAlignment="1">
      <alignment vertical="center"/>
    </xf>
    <xf numFmtId="0" fontId="42" fillId="0" borderId="0" xfId="125" applyFont="1" applyAlignment="1">
      <alignment vertical="center"/>
    </xf>
    <xf numFmtId="0" fontId="4" fillId="0" borderId="0" xfId="125" applyAlignment="1">
      <alignment vertical="center"/>
    </xf>
    <xf numFmtId="0" fontId="12" fillId="0" borderId="1" xfId="125" applyFont="1" applyBorder="1" applyAlignment="1">
      <alignment horizontal="left" vertical="top"/>
    </xf>
    <xf numFmtId="0" fontId="12" fillId="0" borderId="1" xfId="125" applyFont="1" applyBorder="1" applyAlignment="1">
      <alignment horizontal="right" vertical="top"/>
    </xf>
    <xf numFmtId="164" fontId="12" fillId="0" borderId="1" xfId="126" applyFont="1" applyFill="1" applyBorder="1" applyAlignment="1">
      <alignment vertical="center"/>
    </xf>
    <xf numFmtId="0" fontId="37" fillId="13" borderId="3" xfId="0" applyFont="1" applyFill="1" applyBorder="1" applyAlignment="1">
      <alignment horizontal="left" vertical="center"/>
    </xf>
    <xf numFmtId="0" fontId="37" fillId="13" borderId="4" xfId="0" applyFont="1" applyFill="1" applyBorder="1" applyAlignment="1">
      <alignment horizontal="left" vertical="center"/>
    </xf>
    <xf numFmtId="0" fontId="37" fillId="0" borderId="3" xfId="0" applyFont="1" applyBorder="1" applyAlignment="1">
      <alignment horizontal="left" vertical="center" wrapText="1"/>
    </xf>
    <xf numFmtId="0" fontId="37" fillId="0" borderId="4" xfId="0" applyFont="1" applyBorder="1" applyAlignment="1">
      <alignment horizontal="left" vertical="center" wrapText="1"/>
    </xf>
    <xf numFmtId="0" fontId="37" fillId="0" borderId="3" xfId="0" applyFont="1" applyBorder="1" applyAlignment="1">
      <alignment horizontal="left" vertical="center"/>
    </xf>
    <xf numFmtId="0" fontId="37" fillId="0" borderId="4" xfId="0" applyFont="1" applyBorder="1" applyAlignment="1">
      <alignment horizontal="left" vertical="center"/>
    </xf>
    <xf numFmtId="0" fontId="13" fillId="0" borderId="0" xfId="125" applyFont="1" applyAlignment="1">
      <alignment horizontal="left" wrapText="1"/>
    </xf>
    <xf numFmtId="0" fontId="14" fillId="6" borderId="3" xfId="125" applyFont="1" applyFill="1" applyBorder="1" applyAlignment="1">
      <alignment horizontal="left" vertical="center"/>
    </xf>
    <xf numFmtId="0" fontId="14" fillId="6" borderId="2" xfId="125" applyFont="1" applyFill="1" applyBorder="1" applyAlignment="1">
      <alignment horizontal="left" vertical="center"/>
    </xf>
    <xf numFmtId="0" fontId="14" fillId="6" borderId="4" xfId="125" applyFont="1" applyFill="1" applyBorder="1" applyAlignment="1">
      <alignment horizontal="left" vertical="center"/>
    </xf>
    <xf numFmtId="0" fontId="21" fillId="8" borderId="2" xfId="125" applyFont="1" applyFill="1" applyBorder="1" applyAlignment="1">
      <alignment horizontal="right" vertical="top"/>
    </xf>
    <xf numFmtId="0" fontId="21" fillId="8" borderId="4" xfId="125" applyFont="1" applyFill="1" applyBorder="1" applyAlignment="1">
      <alignment horizontal="right" vertical="top"/>
    </xf>
    <xf numFmtId="14" fontId="11" fillId="0" borderId="0" xfId="125" applyNumberFormat="1" applyFont="1" applyAlignment="1">
      <alignment horizontal="left"/>
    </xf>
    <xf numFmtId="0" fontId="13" fillId="0" borderId="0" xfId="125" applyFont="1" applyAlignment="1">
      <alignment horizontal="left" vertical="top" wrapText="1"/>
    </xf>
    <xf numFmtId="0" fontId="34" fillId="0" borderId="3" xfId="125" applyFont="1" applyBorder="1" applyAlignment="1">
      <alignment vertical="top" wrapText="1"/>
    </xf>
    <xf numFmtId="0" fontId="34" fillId="0" borderId="4" xfId="125" applyFont="1" applyBorder="1" applyAlignment="1">
      <alignment vertical="top" wrapText="1"/>
    </xf>
    <xf numFmtId="0" fontId="37" fillId="13" borderId="3" xfId="0" applyFont="1" applyFill="1" applyBorder="1" applyAlignment="1">
      <alignment horizontal="left" vertical="center" wrapText="1"/>
    </xf>
    <xf numFmtId="0" fontId="37" fillId="13" borderId="4" xfId="0" applyFont="1" applyFill="1" applyBorder="1" applyAlignment="1">
      <alignment horizontal="left" vertical="center" wrapText="1"/>
    </xf>
    <xf numFmtId="0" fontId="12" fillId="7" borderId="3" xfId="125" applyFont="1" applyFill="1" applyBorder="1" applyAlignment="1">
      <alignment horizontal="right" vertical="center" wrapText="1"/>
    </xf>
    <xf numFmtId="0" fontId="12" fillId="7" borderId="2" xfId="125" applyFont="1" applyFill="1" applyBorder="1" applyAlignment="1">
      <alignment horizontal="right" vertical="center" wrapText="1"/>
    </xf>
    <xf numFmtId="0" fontId="12" fillId="7" borderId="4" xfId="125" applyFont="1" applyFill="1" applyBorder="1" applyAlignment="1">
      <alignment horizontal="right" vertical="center" wrapText="1"/>
    </xf>
    <xf numFmtId="0" fontId="12" fillId="2" borderId="3" xfId="125" applyFont="1" applyFill="1" applyBorder="1" applyAlignment="1">
      <alignment horizontal="left" vertical="center" wrapText="1"/>
    </xf>
    <xf numFmtId="0" fontId="12" fillId="2" borderId="4" xfId="125" applyFont="1" applyFill="1" applyBorder="1" applyAlignment="1">
      <alignment horizontal="left" vertical="center" wrapText="1"/>
    </xf>
    <xf numFmtId="0" fontId="12" fillId="3" borderId="3" xfId="125" applyFont="1" applyFill="1" applyBorder="1" applyAlignment="1">
      <alignment horizontal="left" vertical="top"/>
    </xf>
    <xf numFmtId="0" fontId="12" fillId="3" borderId="2" xfId="125" applyFont="1" applyFill="1" applyBorder="1" applyAlignment="1">
      <alignment horizontal="left" vertical="top"/>
    </xf>
    <xf numFmtId="0" fontId="12" fillId="3" borderId="4" xfId="125" applyFont="1" applyFill="1" applyBorder="1" applyAlignment="1">
      <alignment horizontal="left" vertical="top"/>
    </xf>
    <xf numFmtId="0" fontId="14" fillId="11" borderId="2" xfId="125" applyFont="1" applyFill="1" applyBorder="1" applyAlignment="1">
      <alignment horizontal="left" vertical="center"/>
    </xf>
    <xf numFmtId="165" fontId="14" fillId="11" borderId="2" xfId="125" applyNumberFormat="1" applyFont="1" applyFill="1" applyBorder="1" applyAlignment="1">
      <alignment horizontal="left" vertical="center"/>
    </xf>
    <xf numFmtId="0" fontId="14" fillId="5" borderId="3" xfId="125" applyFont="1" applyFill="1" applyBorder="1" applyAlignment="1">
      <alignment horizontal="left" vertical="center"/>
    </xf>
    <xf numFmtId="0" fontId="14" fillId="5" borderId="2" xfId="125" applyFont="1" applyFill="1" applyBorder="1" applyAlignment="1">
      <alignment horizontal="left" vertical="center"/>
    </xf>
    <xf numFmtId="0" fontId="14" fillId="5" borderId="4" xfId="125" applyFont="1" applyFill="1" applyBorder="1" applyAlignment="1">
      <alignment horizontal="left" vertical="center"/>
    </xf>
    <xf numFmtId="0" fontId="27" fillId="0" borderId="0" xfId="125" applyFont="1" applyAlignment="1">
      <alignment horizontal="left"/>
    </xf>
    <xf numFmtId="0" fontId="14" fillId="0" borderId="0" xfId="125" applyFont="1" applyAlignment="1">
      <alignment horizontal="left" vertical="center"/>
    </xf>
    <xf numFmtId="0" fontId="41" fillId="14" borderId="10" xfId="0" applyFont="1" applyFill="1" applyBorder="1" applyAlignment="1">
      <alignment vertical="center"/>
    </xf>
    <xf numFmtId="0" fontId="14" fillId="11" borderId="2" xfId="125" applyFont="1" applyFill="1" applyBorder="1" applyAlignment="1">
      <alignment vertical="center"/>
    </xf>
    <xf numFmtId="165" fontId="12" fillId="3" borderId="3" xfId="125" applyNumberFormat="1" applyFont="1" applyFill="1" applyBorder="1" applyAlignment="1">
      <alignment horizontal="left" vertical="top"/>
    </xf>
    <xf numFmtId="165" fontId="12" fillId="3" borderId="2" xfId="125" applyNumberFormat="1" applyFont="1" applyFill="1" applyBorder="1" applyAlignment="1">
      <alignment horizontal="left" vertical="top"/>
    </xf>
    <xf numFmtId="165" fontId="12" fillId="3" borderId="4" xfId="125" applyNumberFormat="1" applyFont="1" applyFill="1" applyBorder="1" applyAlignment="1">
      <alignment horizontal="left" vertical="top"/>
    </xf>
    <xf numFmtId="0" fontId="12" fillId="0" borderId="9" xfId="125" applyFont="1" applyBorder="1" applyAlignment="1">
      <alignment horizontal="left" vertical="top"/>
    </xf>
    <xf numFmtId="0" fontId="12" fillId="0" borderId="12" xfId="125" applyFont="1" applyBorder="1" applyAlignment="1">
      <alignment horizontal="left" vertical="top"/>
    </xf>
    <xf numFmtId="0" fontId="35" fillId="0" borderId="3" xfId="125" applyFont="1" applyBorder="1" applyAlignment="1">
      <alignment vertical="top" wrapText="1"/>
    </xf>
    <xf numFmtId="0" fontId="35" fillId="0" borderId="4" xfId="125" applyFont="1" applyBorder="1" applyAlignment="1">
      <alignment vertical="top" wrapText="1"/>
    </xf>
    <xf numFmtId="0" fontId="11" fillId="0" borderId="13" xfId="125" applyFont="1" applyBorder="1" applyAlignment="1">
      <alignment horizontal="left" vertical="top" wrapText="1"/>
    </xf>
    <xf numFmtId="0" fontId="11" fillId="0" borderId="0" xfId="125" applyFont="1" applyAlignment="1">
      <alignment horizontal="left" vertical="top" wrapText="1"/>
    </xf>
    <xf numFmtId="0" fontId="18" fillId="8" borderId="3" xfId="125" applyFont="1" applyFill="1" applyBorder="1" applyAlignment="1">
      <alignment horizontal="right" vertical="top"/>
    </xf>
    <xf numFmtId="0" fontId="18" fillId="8" borderId="2" xfId="125" applyFont="1" applyFill="1" applyBorder="1" applyAlignment="1">
      <alignment horizontal="right" vertical="top"/>
    </xf>
    <xf numFmtId="0" fontId="18" fillId="8" borderId="4" xfId="125" applyFont="1" applyFill="1" applyBorder="1" applyAlignment="1">
      <alignment horizontal="right" vertical="top"/>
    </xf>
    <xf numFmtId="0" fontId="19" fillId="0" borderId="2" xfId="125" applyFont="1" applyBorder="1" applyAlignment="1">
      <alignment horizontal="left" vertical="center"/>
    </xf>
    <xf numFmtId="0" fontId="12" fillId="7" borderId="3" xfId="125" applyFont="1" applyFill="1" applyBorder="1" applyAlignment="1">
      <alignment horizontal="right" vertical="top"/>
    </xf>
    <xf numFmtId="0" fontId="12" fillId="7" borderId="2" xfId="125" applyFont="1" applyFill="1" applyBorder="1" applyAlignment="1">
      <alignment horizontal="right" vertical="top"/>
    </xf>
    <xf numFmtId="0" fontId="12" fillId="7" borderId="4" xfId="125" applyFont="1" applyFill="1" applyBorder="1" applyAlignment="1">
      <alignment horizontal="right" vertical="top"/>
    </xf>
    <xf numFmtId="0" fontId="21" fillId="2" borderId="3" xfId="125" applyFont="1" applyFill="1" applyBorder="1" applyAlignment="1">
      <alignment horizontal="left" vertical="center" wrapText="1"/>
    </xf>
    <xf numFmtId="0" fontId="12" fillId="3" borderId="3" xfId="125" applyFont="1" applyFill="1" applyBorder="1" applyAlignment="1">
      <alignment horizontal="left" vertical="center"/>
    </xf>
    <xf numFmtId="0" fontId="12" fillId="3" borderId="2" xfId="125" applyFont="1" applyFill="1" applyBorder="1" applyAlignment="1">
      <alignment horizontal="left" vertical="center"/>
    </xf>
    <xf numFmtId="0" fontId="12" fillId="3" borderId="4" xfId="125" applyFont="1" applyFill="1" applyBorder="1" applyAlignment="1">
      <alignment horizontal="left" vertical="center"/>
    </xf>
    <xf numFmtId="0" fontId="12" fillId="3" borderId="2" xfId="125" applyFont="1" applyFill="1" applyBorder="1" applyAlignment="1">
      <alignment horizontal="center" vertical="top"/>
    </xf>
    <xf numFmtId="0" fontId="21" fillId="7" borderId="3" xfId="125" applyFont="1" applyFill="1" applyBorder="1" applyAlignment="1">
      <alignment horizontal="right" vertical="top"/>
    </xf>
    <xf numFmtId="0" fontId="21" fillId="7" borderId="2" xfId="125" applyFont="1" applyFill="1" applyBorder="1" applyAlignment="1">
      <alignment horizontal="right" vertical="top"/>
    </xf>
    <xf numFmtId="0" fontId="21" fillId="7" borderId="10" xfId="125" applyFont="1" applyFill="1" applyBorder="1" applyAlignment="1">
      <alignment horizontal="right" vertical="top"/>
    </xf>
    <xf numFmtId="0" fontId="21" fillId="7" borderId="4" xfId="125" applyFont="1" applyFill="1" applyBorder="1" applyAlignment="1">
      <alignment horizontal="right" vertical="top"/>
    </xf>
    <xf numFmtId="0" fontId="12" fillId="0" borderId="13" xfId="125" applyFont="1" applyBorder="1" applyAlignment="1">
      <alignment horizontal="left" vertical="top"/>
    </xf>
    <xf numFmtId="0" fontId="12" fillId="0" borderId="6" xfId="125" applyFont="1" applyBorder="1" applyAlignment="1">
      <alignment horizontal="left" vertical="top"/>
    </xf>
  </cellXfs>
  <cellStyles count="137">
    <cellStyle name="20% - Accent1 2" xfId="128" xr:uid="{00000000-0005-0000-0000-000000000000}"/>
    <cellStyle name="Currency 2" xfId="124" xr:uid="{00000000-0005-0000-0000-000002000000}"/>
    <cellStyle name="Currency 2 2" xfId="126" xr:uid="{00000000-0005-0000-0000-000003000000}"/>
    <cellStyle name="Currency 3" xfId="127" xr:uid="{00000000-0005-0000-0000-000004000000}"/>
    <cellStyle name="Currency 4" xfId="131" xr:uid="{00000000-0005-0000-0000-000005000000}"/>
    <cellStyle name="Followed Hyperlink" xfId="64" builtinId="9" hidden="1"/>
    <cellStyle name="Followed Hyperlink" xfId="70" builtinId="9" hidden="1"/>
    <cellStyle name="Followed Hyperlink" xfId="74" builtinId="9" hidden="1"/>
    <cellStyle name="Followed Hyperlink" xfId="60" builtinId="9" hidden="1"/>
    <cellStyle name="Followed Hyperlink" xfId="44" builtinId="9" hidden="1"/>
    <cellStyle name="Followed Hyperlink" xfId="28" builtinId="9" hidden="1"/>
    <cellStyle name="Followed Hyperlink" xfId="14" builtinId="9" hidden="1"/>
    <cellStyle name="Followed Hyperlink" xfId="18" builtinId="9" hidden="1"/>
    <cellStyle name="Followed Hyperlink" xfId="24" builtinId="9" hidden="1"/>
    <cellStyle name="Followed Hyperlink" xfId="6" builtinId="9" hidden="1"/>
    <cellStyle name="Followed Hyperlink" xfId="10" builtinId="9" hidden="1"/>
    <cellStyle name="Followed Hyperlink" xfId="2" builtinId="9" hidden="1"/>
    <cellStyle name="Followed Hyperlink" xfId="4" builtinId="9" hidden="1"/>
    <cellStyle name="Followed Hyperlink" xfId="8" builtinId="9" hidden="1"/>
    <cellStyle name="Followed Hyperlink" xfId="20" builtinId="9" hidden="1"/>
    <cellStyle name="Followed Hyperlink" xfId="22" builtinId="9" hidden="1"/>
    <cellStyle name="Followed Hyperlink" xfId="16" builtinId="9" hidden="1"/>
    <cellStyle name="Followed Hyperlink" xfId="12" builtinId="9" hidden="1"/>
    <cellStyle name="Followed Hyperlink" xfId="36" builtinId="9" hidden="1"/>
    <cellStyle name="Followed Hyperlink" xfId="52" builtinId="9" hidden="1"/>
    <cellStyle name="Followed Hyperlink" xfId="68" builtinId="9" hidden="1"/>
    <cellStyle name="Followed Hyperlink" xfId="72" builtinId="9" hidden="1"/>
    <cellStyle name="Followed Hyperlink" xfId="66" builtinId="9" hidden="1"/>
    <cellStyle name="Followed Hyperlink" xfId="62" builtinId="9" hidden="1"/>
    <cellStyle name="Followed Hyperlink" xfId="120" builtinId="9" hidden="1"/>
    <cellStyle name="Followed Hyperlink" xfId="112" builtinId="9" hidden="1"/>
    <cellStyle name="Followed Hyperlink" xfId="108" builtinId="9" hidden="1"/>
    <cellStyle name="Followed Hyperlink" xfId="104" builtinId="9" hidden="1"/>
    <cellStyle name="Followed Hyperlink" xfId="96" builtinId="9" hidden="1"/>
    <cellStyle name="Followed Hyperlink" xfId="92" builtinId="9" hidden="1"/>
    <cellStyle name="Followed Hyperlink" xfId="88" builtinId="9" hidden="1"/>
    <cellStyle name="Followed Hyperlink" xfId="80" builtinId="9" hidden="1"/>
    <cellStyle name="Followed Hyperlink" xfId="76" builtinId="9" hidden="1"/>
    <cellStyle name="Followed Hyperlink" xfId="26" builtinId="9" hidden="1"/>
    <cellStyle name="Followed Hyperlink" xfId="32" builtinId="9" hidden="1"/>
    <cellStyle name="Followed Hyperlink" xfId="34" builtinId="9" hidden="1"/>
    <cellStyle name="Followed Hyperlink" xfId="38" builtinId="9" hidden="1"/>
    <cellStyle name="Followed Hyperlink" xfId="42" builtinId="9" hidden="1"/>
    <cellStyle name="Followed Hyperlink" xfId="46" builtinId="9" hidden="1"/>
    <cellStyle name="Followed Hyperlink" xfId="48" builtinId="9" hidden="1"/>
    <cellStyle name="Followed Hyperlink" xfId="54" builtinId="9" hidden="1"/>
    <cellStyle name="Followed Hyperlink" xfId="56" builtinId="9" hidden="1"/>
    <cellStyle name="Followed Hyperlink" xfId="58" builtinId="9" hidden="1"/>
    <cellStyle name="Followed Hyperlink" xfId="50" builtinId="9" hidden="1"/>
    <cellStyle name="Followed Hyperlink" xfId="40" builtinId="9" hidden="1"/>
    <cellStyle name="Followed Hyperlink" xfId="30" builtinId="9" hidden="1"/>
    <cellStyle name="Followed Hyperlink" xfId="84" builtinId="9" hidden="1"/>
    <cellStyle name="Followed Hyperlink" xfId="100" builtinId="9" hidden="1"/>
    <cellStyle name="Followed Hyperlink" xfId="116" builtinId="9" hidden="1"/>
    <cellStyle name="Followed Hyperlink" xfId="98" builtinId="9" hidden="1"/>
    <cellStyle name="Followed Hyperlink" xfId="102" builtinId="9" hidden="1"/>
    <cellStyle name="Followed Hyperlink" xfId="106" builtinId="9" hidden="1"/>
    <cellStyle name="Followed Hyperlink" xfId="110" builtinId="9" hidden="1"/>
    <cellStyle name="Followed Hyperlink" xfId="118" builtinId="9" hidden="1"/>
    <cellStyle name="Followed Hyperlink" xfId="122" builtinId="9" hidden="1"/>
    <cellStyle name="Followed Hyperlink" xfId="114" builtinId="9" hidden="1"/>
    <cellStyle name="Followed Hyperlink" xfId="86" builtinId="9" hidden="1"/>
    <cellStyle name="Followed Hyperlink" xfId="90" builtinId="9" hidden="1"/>
    <cellStyle name="Followed Hyperlink" xfId="94" builtinId="9" hidden="1"/>
    <cellStyle name="Followed Hyperlink" xfId="82" builtinId="9" hidden="1"/>
    <cellStyle name="Followed Hyperlink" xfId="78" builtinId="9" hidden="1"/>
    <cellStyle name="Hyperlink" xfId="49" builtinId="8" hidden="1"/>
    <cellStyle name="Hyperlink" xfId="51" builtinId="8" hidden="1"/>
    <cellStyle name="Hyperlink" xfId="53" builtinId="8" hidden="1"/>
    <cellStyle name="Hyperlink" xfId="57" builtinId="8" hidden="1"/>
    <cellStyle name="Hyperlink" xfId="59" builtinId="8" hidden="1"/>
    <cellStyle name="Hyperlink" xfId="63" builtinId="8" hidden="1"/>
    <cellStyle name="Hyperlink" xfId="67" builtinId="8" hidden="1"/>
    <cellStyle name="Hyperlink" xfId="61" builtinId="8" hidden="1"/>
    <cellStyle name="Hyperlink" xfId="45" builtinId="8" hidden="1"/>
    <cellStyle name="Hyperlink" xfId="15" builtinId="8" hidden="1"/>
    <cellStyle name="Hyperlink" xfId="17" builtinId="8" hidden="1"/>
    <cellStyle name="Hyperlink" xfId="19" builtinId="8" hidden="1"/>
    <cellStyle name="Hyperlink" xfId="23" builtinId="8" hidden="1"/>
    <cellStyle name="Hyperlink" xfId="25" builtinId="8" hidden="1"/>
    <cellStyle name="Hyperlink" xfId="27" builtinId="8" hidden="1"/>
    <cellStyle name="Hyperlink" xfId="7" builtinId="8" hidden="1"/>
    <cellStyle name="Hyperlink" xfId="9" builtinId="8" hidden="1"/>
    <cellStyle name="Hyperlink" xfId="11" builtinId="8" hidden="1"/>
    <cellStyle name="Hyperlink" xfId="5" builtinId="8" hidden="1"/>
    <cellStyle name="Hyperlink" xfId="1" builtinId="8" hidden="1"/>
    <cellStyle name="Hyperlink" xfId="3" builtinId="8" hidden="1"/>
    <cellStyle name="Hyperlink" xfId="13" builtinId="8" hidden="1"/>
    <cellStyle name="Hyperlink" xfId="21" builtinId="8" hidden="1"/>
    <cellStyle name="Hyperlink" xfId="29" builtinId="8" hidden="1"/>
    <cellStyle name="Hyperlink" xfId="65" builtinId="8" hidden="1"/>
    <cellStyle name="Hyperlink" xfId="55" builtinId="8" hidden="1"/>
    <cellStyle name="Hyperlink" xfId="47" builtinId="8" hidden="1"/>
    <cellStyle name="Hyperlink" xfId="111" builtinId="8" hidden="1"/>
    <cellStyle name="Hyperlink" xfId="113" builtinId="8" hidden="1"/>
    <cellStyle name="Hyperlink" xfId="115" builtinId="8" hidden="1"/>
    <cellStyle name="Hyperlink" xfId="119" builtinId="8" hidden="1"/>
    <cellStyle name="Hyperlink" xfId="121" builtinId="8" hidden="1"/>
    <cellStyle name="Hyperlink" xfId="117" builtinId="8" hidden="1"/>
    <cellStyle name="Hyperlink" xfId="109" builtinId="8" hidden="1"/>
    <cellStyle name="Hyperlink" xfId="93" builtinId="8" hidden="1"/>
    <cellStyle name="Hyperlink" xfId="85" builtinId="8" hidden="1"/>
    <cellStyle name="Hyperlink" xfId="77" builtinId="8" hidden="1"/>
    <cellStyle name="Hyperlink" xfId="69" builtinId="8" hidden="1"/>
    <cellStyle name="Hyperlink" xfId="31" builtinId="8" hidden="1"/>
    <cellStyle name="Hyperlink" xfId="33" builtinId="8" hidden="1"/>
    <cellStyle name="Hyperlink" xfId="35" builtinId="8" hidden="1"/>
    <cellStyle name="Hyperlink" xfId="39" builtinId="8" hidden="1"/>
    <cellStyle name="Hyperlink" xfId="41" builtinId="8" hidden="1"/>
    <cellStyle name="Hyperlink" xfId="43" builtinId="8" hidden="1"/>
    <cellStyle name="Hyperlink" xfId="37" builtinId="8" hidden="1"/>
    <cellStyle name="Hyperlink" xfId="101" builtinId="8" hidden="1"/>
    <cellStyle name="Hyperlink" xfId="107" builtinId="8" hidden="1"/>
    <cellStyle name="Hyperlink" xfId="89" builtinId="8" hidden="1"/>
    <cellStyle name="Hyperlink" xfId="91" builtinId="8" hidden="1"/>
    <cellStyle name="Hyperlink" xfId="95" builtinId="8" hidden="1"/>
    <cellStyle name="Hyperlink" xfId="97" builtinId="8" hidden="1"/>
    <cellStyle name="Hyperlink" xfId="99" builtinId="8" hidden="1"/>
    <cellStyle name="Hyperlink" xfId="103" builtinId="8" hidden="1"/>
    <cellStyle name="Hyperlink" xfId="105" builtinId="8" hidden="1"/>
    <cellStyle name="Hyperlink" xfId="87" builtinId="8" hidden="1"/>
    <cellStyle name="Hyperlink" xfId="79" builtinId="8" hidden="1"/>
    <cellStyle name="Hyperlink" xfId="81" builtinId="8" hidden="1"/>
    <cellStyle name="Hyperlink" xfId="83" builtinId="8" hidden="1"/>
    <cellStyle name="Hyperlink" xfId="73" builtinId="8" hidden="1"/>
    <cellStyle name="Hyperlink" xfId="75" builtinId="8" hidden="1"/>
    <cellStyle name="Hyperlink" xfId="71" builtinId="8" hidden="1"/>
    <cellStyle name="Hyperlink" xfId="136" builtinId="8"/>
    <cellStyle name="Light Grey" xfId="135" xr:uid="{27BF4B5A-1ABB-4C1E-B336-C0B6581EEA2F}"/>
    <cellStyle name="Normal" xfId="0" builtinId="0"/>
    <cellStyle name="Normal 14 2 11" xfId="134" xr:uid="{FE8F7CEA-5B24-426F-83B6-AC978C0C46B1}"/>
    <cellStyle name="Normal 2" xfId="123" xr:uid="{00000000-0005-0000-0000-000082000000}"/>
    <cellStyle name="Normal 2 2" xfId="125" xr:uid="{00000000-0005-0000-0000-000083000000}"/>
    <cellStyle name="Normal 2 2 2" xfId="129" xr:uid="{00000000-0005-0000-0000-000084000000}"/>
    <cellStyle name="Normal 20" xfId="133" xr:uid="{6B6C2B8C-D380-4A12-9841-5E8222EA627E}"/>
    <cellStyle name="Normal 3" xfId="130" xr:uid="{00000000-0005-0000-0000-000085000000}"/>
    <cellStyle name="Normal 86" xfId="132" xr:uid="{9EE5B50A-F5D2-4FCF-8E21-D02F66952ABB}"/>
  </cellStyles>
  <dxfs count="0"/>
  <tableStyles count="0" defaultTableStyle="TableStyleMedium9" defaultPivotStyle="PivotStyleMedium4"/>
  <colors>
    <mruColors>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69160</xdr:colOff>
      <xdr:row>0</xdr:row>
      <xdr:rowOff>180975</xdr:rowOff>
    </xdr:from>
    <xdr:to>
      <xdr:col>9</xdr:col>
      <xdr:colOff>52697</xdr:colOff>
      <xdr:row>3</xdr:row>
      <xdr:rowOff>15263</xdr:rowOff>
    </xdr:to>
    <xdr:pic>
      <xdr:nvPicPr>
        <xdr:cNvPr id="2" name="Picture 1" descr="Q new logo BLACK - no theatre.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75185" y="180975"/>
          <a:ext cx="979639" cy="10382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Alana/AppData/Local/Microsoft/Windows/Temporary%20Internet%20Files/Content.Outlook/F69W5IGM/NZDC-Rotunda%20Tech%20Settlement%20Experiment.xlsx" TargetMode="External"/><Relationship Id="rId1" Type="http://schemas.openxmlformats.org/officeDocument/2006/relationships/externalLinkPath" Target="/Users/Alana/AppData/Local/Microsoft/Windows/Temporary%20Internet%20Files/Content.Outlook/F69W5IGM/NZDC-Rotunda%20Tech%20Settlement%20Experimen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tte-dc-akl-01\Users\Programmes\Arts%20Programme\Folder%20Template\Cost%20Estimates\2016%20Settlement%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TTLEMENT"/>
      <sheetName val="SUMMARY"/>
      <sheetName val="VENUE RENTAL"/>
      <sheetName val="LABOUR"/>
      <sheetName val="RENTAL"/>
      <sheetName val="SAL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tlement Calculations"/>
      <sheetName val="Venue and Technical Personnel"/>
      <sheetName val="Technical Rental and Sales"/>
      <sheetName val="Visitors Service"/>
      <sheetName val="Cost Estimate"/>
    </sheetNames>
    <sheetDataSet>
      <sheetData sheetId="0" refreshError="1"/>
      <sheetData sheetId="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w:/s/QDataCompany/EUtkxqucv9lFt7mf3aYk1ioBILdLYy7HNzmTpoZomtC8xQ?e=wnbU7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R266"/>
  <sheetViews>
    <sheetView showGridLines="0" tabSelected="1" topLeftCell="A156" zoomScaleNormal="100" zoomScaleSheetLayoutView="70" zoomScalePageLayoutView="85" workbookViewId="0">
      <selection activeCell="B248" sqref="B248"/>
    </sheetView>
  </sheetViews>
  <sheetFormatPr defaultColWidth="11" defaultRowHeight="15.75"/>
  <cols>
    <col min="1" max="1" width="46.625" style="3" customWidth="1"/>
    <col min="2" max="2" width="52" style="3" bestFit="1" customWidth="1"/>
    <col min="3" max="4" width="10.75" style="3" bestFit="1" customWidth="1"/>
    <col min="5" max="5" width="11.75" style="3" bestFit="1" customWidth="1"/>
    <col min="6" max="6" width="11.25" style="3" bestFit="1" customWidth="1"/>
    <col min="7" max="7" width="9.125" style="3" customWidth="1"/>
    <col min="8" max="8" width="11.625" style="3" bestFit="1" customWidth="1"/>
    <col min="9" max="9" width="12.75" style="3" bestFit="1" customWidth="1"/>
    <col min="10" max="10" width="15.25" style="3" bestFit="1" customWidth="1"/>
    <col min="11" max="11" width="25.875" style="1" customWidth="1"/>
    <col min="12" max="16384" width="11" style="3"/>
  </cols>
  <sheetData>
    <row r="1" spans="1:13" ht="45.75">
      <c r="A1" s="209" t="s">
        <v>0</v>
      </c>
      <c r="B1" s="209"/>
      <c r="C1" s="209"/>
      <c r="D1" s="209"/>
      <c r="E1" s="209"/>
      <c r="F1" s="209"/>
      <c r="G1" s="209"/>
      <c r="H1" s="209"/>
      <c r="I1" s="209"/>
    </row>
    <row r="2" spans="1:13" ht="30.75">
      <c r="A2" s="123" t="s">
        <v>1</v>
      </c>
      <c r="B2" s="6"/>
      <c r="C2" s="6"/>
      <c r="D2" s="6"/>
      <c r="E2" s="6"/>
    </row>
    <row r="3" spans="1:13">
      <c r="A3" s="6"/>
      <c r="B3" s="6"/>
      <c r="C3" s="6"/>
      <c r="D3" s="6"/>
      <c r="E3" s="6"/>
    </row>
    <row r="4" spans="1:13">
      <c r="A4" s="1" t="s">
        <v>2</v>
      </c>
      <c r="B4" s="6"/>
      <c r="C4" s="6"/>
      <c r="D4" s="6"/>
      <c r="E4" s="6"/>
    </row>
    <row r="5" spans="1:13">
      <c r="A5" s="1" t="s">
        <v>3</v>
      </c>
      <c r="B5" s="6"/>
      <c r="C5" s="6"/>
      <c r="D5" s="6"/>
      <c r="E5" s="6"/>
    </row>
    <row r="6" spans="1:13">
      <c r="A6" s="1" t="s">
        <v>4</v>
      </c>
      <c r="B6" s="6"/>
      <c r="C6" s="6"/>
      <c r="D6" s="6"/>
      <c r="E6" s="6"/>
    </row>
    <row r="7" spans="1:13">
      <c r="A7" s="2" t="s">
        <v>5</v>
      </c>
      <c r="B7" s="6"/>
      <c r="C7" s="6"/>
      <c r="D7" s="6"/>
      <c r="E7" s="6"/>
    </row>
    <row r="8" spans="1:13">
      <c r="A8" s="2" t="s">
        <v>6</v>
      </c>
      <c r="B8" s="6"/>
      <c r="C8" s="6" t="s">
        <v>7</v>
      </c>
      <c r="D8" s="6"/>
      <c r="E8" s="6"/>
    </row>
    <row r="9" spans="1:13">
      <c r="A9" s="6"/>
      <c r="B9" s="6"/>
      <c r="C9" s="6"/>
      <c r="D9" s="6"/>
    </row>
    <row r="10" spans="1:13">
      <c r="A10" s="3" t="s">
        <v>8</v>
      </c>
      <c r="E10" s="98"/>
    </row>
    <row r="11" spans="1:13">
      <c r="A11" s="3" t="s">
        <v>9</v>
      </c>
      <c r="E11" s="98" t="s">
        <v>10</v>
      </c>
    </row>
    <row r="12" spans="1:13">
      <c r="K12" s="68"/>
      <c r="L12" s="8"/>
      <c r="M12" s="8"/>
    </row>
    <row r="13" spans="1:13" s="8" customFormat="1">
      <c r="A13" s="210" t="s">
        <v>11</v>
      </c>
      <c r="B13" s="210"/>
      <c r="C13" s="4"/>
      <c r="D13" s="4"/>
      <c r="E13" s="211" t="s">
        <v>12</v>
      </c>
      <c r="F13" s="211"/>
      <c r="G13" s="211"/>
      <c r="H13" s="211"/>
      <c r="I13" s="211"/>
      <c r="K13" s="68"/>
    </row>
    <row r="14" spans="1:13" s="8" customFormat="1">
      <c r="A14" s="5" t="s">
        <v>13</v>
      </c>
      <c r="B14" s="5"/>
      <c r="C14" s="5"/>
      <c r="D14" s="5"/>
      <c r="E14" s="212"/>
      <c r="F14" s="212"/>
      <c r="G14" s="212"/>
      <c r="H14" s="212"/>
      <c r="I14" s="212"/>
      <c r="K14" s="68"/>
    </row>
    <row r="15" spans="1:13" s="8" customFormat="1">
      <c r="A15" s="5" t="s">
        <v>14</v>
      </c>
      <c r="B15" s="5"/>
      <c r="C15" s="5"/>
      <c r="D15" s="5"/>
      <c r="E15" s="205"/>
      <c r="F15" s="205"/>
      <c r="G15" s="205"/>
      <c r="H15" s="205"/>
      <c r="I15" s="205"/>
      <c r="K15" s="68"/>
    </row>
    <row r="16" spans="1:13" s="8" customFormat="1">
      <c r="A16" s="5" t="s">
        <v>15</v>
      </c>
      <c r="B16" s="5"/>
      <c r="C16" s="5"/>
      <c r="D16" s="5"/>
      <c r="E16" s="74" t="s">
        <v>16</v>
      </c>
      <c r="F16" s="74"/>
      <c r="G16" s="74"/>
      <c r="H16" s="74"/>
      <c r="I16" s="74"/>
      <c r="K16" s="68"/>
    </row>
    <row r="17" spans="1:13" s="8" customFormat="1">
      <c r="A17" s="5" t="s">
        <v>17</v>
      </c>
      <c r="B17" s="5"/>
      <c r="C17" s="5"/>
      <c r="D17" s="5"/>
      <c r="E17" s="205" t="s">
        <v>16</v>
      </c>
      <c r="F17" s="205"/>
      <c r="G17" s="205"/>
      <c r="H17" s="205"/>
      <c r="I17" s="205"/>
      <c r="K17" s="68"/>
    </row>
    <row r="18" spans="1:13" s="8" customFormat="1">
      <c r="A18" s="5" t="s">
        <v>18</v>
      </c>
      <c r="B18" s="5"/>
      <c r="C18" s="5" t="s">
        <v>7</v>
      </c>
      <c r="D18" s="168" t="s">
        <v>7</v>
      </c>
      <c r="E18" s="205" t="s">
        <v>19</v>
      </c>
      <c r="F18" s="205"/>
      <c r="G18" s="205"/>
      <c r="H18" s="205"/>
      <c r="I18" s="205"/>
      <c r="K18" s="68"/>
    </row>
    <row r="19" spans="1:13" s="8" customFormat="1">
      <c r="A19" s="5" t="s">
        <v>20</v>
      </c>
      <c r="B19" s="5"/>
      <c r="C19" s="5"/>
      <c r="D19" s="5"/>
      <c r="E19" s="204">
        <v>338</v>
      </c>
      <c r="F19" s="204"/>
      <c r="G19" s="204"/>
      <c r="H19" s="204"/>
      <c r="I19" s="204"/>
      <c r="K19" s="68"/>
    </row>
    <row r="20" spans="1:13" s="8" customFormat="1">
      <c r="A20" s="5" t="s">
        <v>21</v>
      </c>
      <c r="B20" s="5" t="s">
        <v>7</v>
      </c>
      <c r="C20" s="5"/>
      <c r="D20" s="5"/>
      <c r="E20" s="204">
        <v>1</v>
      </c>
      <c r="F20" s="204"/>
      <c r="G20" s="204"/>
      <c r="H20" s="204"/>
      <c r="I20" s="204"/>
      <c r="K20" s="68"/>
    </row>
    <row r="21" spans="1:13" s="8" customFormat="1">
      <c r="A21" s="5" t="s">
        <v>22</v>
      </c>
      <c r="B21" s="5"/>
      <c r="C21" s="5"/>
      <c r="D21" s="5"/>
      <c r="E21" s="204">
        <v>3</v>
      </c>
      <c r="F21" s="204"/>
      <c r="G21" s="204"/>
      <c r="H21" s="204"/>
      <c r="I21" s="204"/>
      <c r="K21" s="68"/>
    </row>
    <row r="23" spans="1:13" s="8" customFormat="1">
      <c r="A23" s="206" t="s">
        <v>23</v>
      </c>
      <c r="B23" s="207"/>
      <c r="C23" s="207"/>
      <c r="D23" s="207"/>
      <c r="E23" s="207"/>
      <c r="F23" s="207"/>
      <c r="G23" s="207"/>
      <c r="H23" s="207"/>
      <c r="I23" s="207"/>
      <c r="J23" s="208"/>
      <c r="K23" s="68"/>
    </row>
    <row r="24" spans="1:13" s="8" customFormat="1" ht="30">
      <c r="A24" s="9" t="s">
        <v>24</v>
      </c>
      <c r="B24" s="19" t="s">
        <v>25</v>
      </c>
      <c r="C24" s="17" t="s">
        <v>26</v>
      </c>
      <c r="D24" s="17" t="s">
        <v>27</v>
      </c>
      <c r="E24" s="70" t="s">
        <v>28</v>
      </c>
      <c r="F24" s="65" t="s">
        <v>29</v>
      </c>
      <c r="G24" s="10" t="s">
        <v>30</v>
      </c>
      <c r="H24" s="10" t="s">
        <v>31</v>
      </c>
      <c r="I24" s="10" t="s">
        <v>32</v>
      </c>
      <c r="J24" s="10" t="s">
        <v>33</v>
      </c>
      <c r="K24" s="68"/>
    </row>
    <row r="25" spans="1:13" s="8" customFormat="1">
      <c r="A25" s="61" t="s">
        <v>34</v>
      </c>
      <c r="B25" s="61"/>
      <c r="C25" s="61"/>
      <c r="D25" s="61"/>
      <c r="E25" s="61"/>
      <c r="F25" s="61"/>
      <c r="G25" s="61"/>
      <c r="H25" s="61"/>
      <c r="I25" s="61"/>
      <c r="J25" s="61"/>
      <c r="K25" s="68"/>
    </row>
    <row r="26" spans="1:13" s="8" customFormat="1">
      <c r="A26" s="15" t="s">
        <v>35</v>
      </c>
      <c r="B26" s="92" t="s">
        <v>36</v>
      </c>
      <c r="C26" s="16"/>
      <c r="D26" s="16"/>
      <c r="E26" s="75">
        <v>1</v>
      </c>
      <c r="F26" s="12">
        <v>900</v>
      </c>
      <c r="G26" s="13">
        <f>E26*F26</f>
        <v>900</v>
      </c>
      <c r="H26" s="76">
        <v>0</v>
      </c>
      <c r="I26" s="13">
        <f>G26-H26</f>
        <v>900</v>
      </c>
      <c r="J26" s="14">
        <f>I26*1.15</f>
        <v>1035</v>
      </c>
      <c r="K26" s="220" t="s">
        <v>7</v>
      </c>
      <c r="L26" s="221"/>
      <c r="M26" s="221"/>
    </row>
    <row r="27" spans="1:13" s="8" customFormat="1">
      <c r="A27" s="15" t="s">
        <v>37</v>
      </c>
      <c r="B27" s="92" t="s">
        <v>38</v>
      </c>
      <c r="C27" s="16"/>
      <c r="D27" s="16"/>
      <c r="E27" s="75">
        <v>1</v>
      </c>
      <c r="F27" s="12">
        <v>2215</v>
      </c>
      <c r="G27" s="13">
        <f>E27*F27</f>
        <v>2215</v>
      </c>
      <c r="H27" s="76">
        <v>0</v>
      </c>
      <c r="I27" s="13">
        <f t="shared" ref="I27:I32" si="0">G27-H27</f>
        <v>2215</v>
      </c>
      <c r="J27" s="14">
        <f t="shared" ref="J27:J32" si="1">I27*1.15</f>
        <v>2547.25</v>
      </c>
      <c r="K27" s="220"/>
      <c r="L27" s="221"/>
      <c r="M27" s="221"/>
    </row>
    <row r="28" spans="1:13" s="8" customFormat="1">
      <c r="A28" s="15" t="s">
        <v>39</v>
      </c>
      <c r="B28" s="92" t="s">
        <v>40</v>
      </c>
      <c r="C28" s="16"/>
      <c r="D28" s="16"/>
      <c r="E28" s="75">
        <v>2</v>
      </c>
      <c r="F28" s="12">
        <v>2215</v>
      </c>
      <c r="G28" s="13">
        <f t="shared" ref="G28:G32" si="2">E28*F28</f>
        <v>4430</v>
      </c>
      <c r="H28" s="76">
        <v>0</v>
      </c>
      <c r="I28" s="13">
        <f t="shared" si="0"/>
        <v>4430</v>
      </c>
      <c r="J28" s="14">
        <f t="shared" si="1"/>
        <v>5094.5</v>
      </c>
      <c r="K28" s="220"/>
      <c r="L28" s="221"/>
      <c r="M28" s="221"/>
    </row>
    <row r="29" spans="1:13" s="8" customFormat="1" hidden="1">
      <c r="A29" s="15" t="s">
        <v>41</v>
      </c>
      <c r="B29" s="93" t="s">
        <v>42</v>
      </c>
      <c r="C29" s="11"/>
      <c r="D29" s="11"/>
      <c r="E29" s="75">
        <v>0</v>
      </c>
      <c r="F29" s="12">
        <v>1175</v>
      </c>
      <c r="G29" s="13">
        <f t="shared" si="2"/>
        <v>0</v>
      </c>
      <c r="H29" s="76">
        <v>0</v>
      </c>
      <c r="I29" s="13">
        <f t="shared" si="0"/>
        <v>0</v>
      </c>
      <c r="J29" s="14">
        <f t="shared" si="1"/>
        <v>0</v>
      </c>
      <c r="K29" s="220"/>
      <c r="L29" s="221"/>
      <c r="M29" s="221"/>
    </row>
    <row r="30" spans="1:13" s="124" customFormat="1" hidden="1">
      <c r="A30" s="15" t="s">
        <v>43</v>
      </c>
      <c r="B30" s="59" t="s">
        <v>44</v>
      </c>
      <c r="C30" s="16"/>
      <c r="D30" s="16"/>
      <c r="E30" s="75">
        <v>0</v>
      </c>
      <c r="F30" s="12">
        <v>30</v>
      </c>
      <c r="G30" s="13">
        <f t="shared" si="2"/>
        <v>0</v>
      </c>
      <c r="H30" s="76">
        <v>0</v>
      </c>
      <c r="I30" s="13">
        <f t="shared" si="0"/>
        <v>0</v>
      </c>
      <c r="J30" s="14">
        <f t="shared" si="1"/>
        <v>0</v>
      </c>
      <c r="K30" s="220"/>
      <c r="L30" s="221"/>
      <c r="M30" s="221"/>
    </row>
    <row r="31" spans="1:13" s="124" customFormat="1" hidden="1">
      <c r="A31" s="116" t="s">
        <v>45</v>
      </c>
      <c r="B31" s="117" t="s">
        <v>46</v>
      </c>
      <c r="C31" s="16"/>
      <c r="D31" s="16"/>
      <c r="E31" s="75">
        <v>0</v>
      </c>
      <c r="F31" s="12">
        <v>170</v>
      </c>
      <c r="G31" s="13">
        <f t="shared" si="2"/>
        <v>0</v>
      </c>
      <c r="H31" s="76">
        <v>0</v>
      </c>
      <c r="I31" s="13">
        <f t="shared" si="0"/>
        <v>0</v>
      </c>
      <c r="J31" s="14">
        <f t="shared" si="1"/>
        <v>0</v>
      </c>
      <c r="K31" s="220"/>
      <c r="L31" s="221"/>
      <c r="M31" s="221"/>
    </row>
    <row r="32" spans="1:13" s="124" customFormat="1" hidden="1">
      <c r="A32" s="116" t="s">
        <v>47</v>
      </c>
      <c r="B32" s="117" t="s">
        <v>48</v>
      </c>
      <c r="C32" s="16"/>
      <c r="D32" s="16"/>
      <c r="E32" s="75">
        <v>0</v>
      </c>
      <c r="F32" s="12">
        <v>275</v>
      </c>
      <c r="G32" s="13">
        <f t="shared" si="2"/>
        <v>0</v>
      </c>
      <c r="H32" s="76">
        <v>0</v>
      </c>
      <c r="I32" s="13">
        <f t="shared" si="0"/>
        <v>0</v>
      </c>
      <c r="J32" s="14">
        <f t="shared" si="1"/>
        <v>0</v>
      </c>
      <c r="K32" s="220"/>
      <c r="L32" s="221"/>
      <c r="M32" s="221"/>
    </row>
    <row r="33" spans="1:13" s="8" customFormat="1" ht="30" hidden="1">
      <c r="A33" s="199" t="s">
        <v>49</v>
      </c>
      <c r="B33" s="200"/>
      <c r="C33" s="17" t="s">
        <v>26</v>
      </c>
      <c r="D33" s="17" t="s">
        <v>27</v>
      </c>
      <c r="E33" s="9" t="s">
        <v>50</v>
      </c>
      <c r="F33" s="65" t="s">
        <v>29</v>
      </c>
      <c r="G33" s="10" t="s">
        <v>30</v>
      </c>
      <c r="H33" s="10" t="s">
        <v>31</v>
      </c>
      <c r="I33" s="10" t="s">
        <v>32</v>
      </c>
      <c r="J33" s="10" t="s">
        <v>33</v>
      </c>
      <c r="K33" s="220"/>
      <c r="L33" s="221"/>
      <c r="M33" s="221"/>
    </row>
    <row r="34" spans="1:13" s="124" customFormat="1" hidden="1">
      <c r="A34" s="88">
        <v>1</v>
      </c>
      <c r="B34" s="94"/>
      <c r="C34" s="115"/>
      <c r="D34" s="115"/>
      <c r="E34" s="75">
        <v>0</v>
      </c>
      <c r="F34" s="12">
        <v>105</v>
      </c>
      <c r="G34" s="13">
        <f>E34*F34</f>
        <v>0</v>
      </c>
      <c r="H34" s="77">
        <v>0</v>
      </c>
      <c r="I34" s="13">
        <f>G34-H34</f>
        <v>0</v>
      </c>
      <c r="J34" s="12">
        <f>I34*1.15</f>
        <v>0</v>
      </c>
      <c r="K34" s="68"/>
    </row>
    <row r="35" spans="1:13" s="124" customFormat="1" hidden="1">
      <c r="A35" s="88">
        <v>1</v>
      </c>
      <c r="B35" s="94"/>
      <c r="C35" s="115"/>
      <c r="D35" s="115"/>
      <c r="E35" s="75">
        <v>0</v>
      </c>
      <c r="F35" s="12">
        <v>105</v>
      </c>
      <c r="G35" s="13">
        <f t="shared" ref="G35:G38" si="3">E35*F35</f>
        <v>0</v>
      </c>
      <c r="H35" s="77">
        <v>0</v>
      </c>
      <c r="I35" s="13">
        <f t="shared" ref="I35:I38" si="4">G35-H35</f>
        <v>0</v>
      </c>
      <c r="J35" s="12">
        <f t="shared" ref="J35:J38" si="5">I35*1.15</f>
        <v>0</v>
      </c>
      <c r="K35" s="68"/>
    </row>
    <row r="36" spans="1:13" s="124" customFormat="1" hidden="1">
      <c r="A36" s="88">
        <v>2</v>
      </c>
      <c r="B36" s="94"/>
      <c r="C36" s="115"/>
      <c r="D36" s="115"/>
      <c r="E36" s="75">
        <v>0</v>
      </c>
      <c r="F36" s="12">
        <v>105</v>
      </c>
      <c r="G36" s="13">
        <f t="shared" si="3"/>
        <v>0</v>
      </c>
      <c r="H36" s="77">
        <v>0</v>
      </c>
      <c r="I36" s="13">
        <f t="shared" si="4"/>
        <v>0</v>
      </c>
      <c r="J36" s="12">
        <f t="shared" si="5"/>
        <v>0</v>
      </c>
      <c r="K36" s="68"/>
    </row>
    <row r="37" spans="1:13" s="124" customFormat="1" hidden="1">
      <c r="A37" s="88">
        <v>3</v>
      </c>
      <c r="B37" s="94"/>
      <c r="C37" s="115"/>
      <c r="D37" s="115"/>
      <c r="E37" s="75">
        <v>0</v>
      </c>
      <c r="F37" s="12">
        <v>105</v>
      </c>
      <c r="G37" s="13">
        <f t="shared" si="3"/>
        <v>0</v>
      </c>
      <c r="H37" s="77">
        <v>0</v>
      </c>
      <c r="I37" s="13">
        <f t="shared" si="4"/>
        <v>0</v>
      </c>
      <c r="J37" s="12">
        <f t="shared" si="5"/>
        <v>0</v>
      </c>
      <c r="K37" s="125"/>
    </row>
    <row r="38" spans="1:13" s="124" customFormat="1" hidden="1">
      <c r="A38" s="118" t="s">
        <v>51</v>
      </c>
      <c r="B38" s="94"/>
      <c r="C38" s="115"/>
      <c r="D38" s="115"/>
      <c r="E38" s="75">
        <v>0</v>
      </c>
      <c r="F38" s="12">
        <v>34</v>
      </c>
      <c r="G38" s="13">
        <f t="shared" si="3"/>
        <v>0</v>
      </c>
      <c r="H38" s="77">
        <v>0</v>
      </c>
      <c r="I38" s="13">
        <f t="shared" si="4"/>
        <v>0</v>
      </c>
      <c r="J38" s="12">
        <f t="shared" si="5"/>
        <v>0</v>
      </c>
      <c r="K38" s="125"/>
    </row>
    <row r="39" spans="1:13" s="8" customFormat="1" ht="30" hidden="1">
      <c r="A39" s="199" t="s">
        <v>52</v>
      </c>
      <c r="B39" s="200"/>
      <c r="C39" s="17" t="s">
        <v>26</v>
      </c>
      <c r="D39" s="17" t="s">
        <v>27</v>
      </c>
      <c r="E39" s="9" t="s">
        <v>50</v>
      </c>
      <c r="F39" s="65" t="s">
        <v>29</v>
      </c>
      <c r="G39" s="10" t="s">
        <v>30</v>
      </c>
      <c r="H39" s="10" t="s">
        <v>31</v>
      </c>
      <c r="I39" s="10" t="s">
        <v>32</v>
      </c>
      <c r="J39" s="10" t="s">
        <v>33</v>
      </c>
      <c r="K39" s="68"/>
    </row>
    <row r="40" spans="1:13" s="124" customFormat="1" hidden="1">
      <c r="A40" s="88">
        <v>0</v>
      </c>
      <c r="B40" s="94"/>
      <c r="C40" s="115"/>
      <c r="D40" s="115"/>
      <c r="E40" s="75">
        <v>0</v>
      </c>
      <c r="F40" s="12">
        <v>155</v>
      </c>
      <c r="G40" s="13">
        <f>E40*F40</f>
        <v>0</v>
      </c>
      <c r="H40" s="77">
        <v>0</v>
      </c>
      <c r="I40" s="13">
        <f>G40-H40</f>
        <v>0</v>
      </c>
      <c r="J40" s="12">
        <f>I40*1.15</f>
        <v>0</v>
      </c>
    </row>
    <row r="41" spans="1:13" s="124" customFormat="1" hidden="1">
      <c r="A41" s="88">
        <v>1</v>
      </c>
      <c r="B41" s="94"/>
      <c r="C41" s="115"/>
      <c r="D41" s="115"/>
      <c r="E41" s="75">
        <v>0</v>
      </c>
      <c r="F41" s="12">
        <v>155</v>
      </c>
      <c r="G41" s="13">
        <f t="shared" ref="G41:G44" si="6">E41*F41</f>
        <v>0</v>
      </c>
      <c r="H41" s="77">
        <v>0</v>
      </c>
      <c r="I41" s="13">
        <f t="shared" ref="I41:I44" si="7">G41-H41</f>
        <v>0</v>
      </c>
      <c r="J41" s="12">
        <f t="shared" ref="J41:J44" si="8">I41*1.15</f>
        <v>0</v>
      </c>
    </row>
    <row r="42" spans="1:13" s="124" customFormat="1" hidden="1">
      <c r="A42" s="88">
        <v>2</v>
      </c>
      <c r="B42" s="94"/>
      <c r="C42" s="115"/>
      <c r="D42" s="115"/>
      <c r="E42" s="75">
        <v>0</v>
      </c>
      <c r="F42" s="12">
        <v>155</v>
      </c>
      <c r="G42" s="13">
        <f t="shared" si="6"/>
        <v>0</v>
      </c>
      <c r="H42" s="77">
        <v>0</v>
      </c>
      <c r="I42" s="13">
        <f t="shared" si="7"/>
        <v>0</v>
      </c>
      <c r="J42" s="12">
        <f t="shared" si="8"/>
        <v>0</v>
      </c>
    </row>
    <row r="43" spans="1:13" s="124" customFormat="1" hidden="1">
      <c r="A43" s="88">
        <v>3</v>
      </c>
      <c r="B43" s="94"/>
      <c r="C43" s="115"/>
      <c r="D43" s="115"/>
      <c r="E43" s="75">
        <v>0</v>
      </c>
      <c r="F43" s="12">
        <v>155</v>
      </c>
      <c r="G43" s="13">
        <f t="shared" si="6"/>
        <v>0</v>
      </c>
      <c r="H43" s="77">
        <v>0</v>
      </c>
      <c r="I43" s="13">
        <f t="shared" si="7"/>
        <v>0</v>
      </c>
      <c r="J43" s="12">
        <f t="shared" si="8"/>
        <v>0</v>
      </c>
    </row>
    <row r="44" spans="1:13" s="124" customFormat="1" hidden="1">
      <c r="A44" s="118" t="s">
        <v>51</v>
      </c>
      <c r="B44" s="94"/>
      <c r="C44" s="115"/>
      <c r="D44" s="115"/>
      <c r="E44" s="75">
        <v>0</v>
      </c>
      <c r="F44" s="12">
        <v>53</v>
      </c>
      <c r="G44" s="13">
        <f t="shared" si="6"/>
        <v>0</v>
      </c>
      <c r="H44" s="77">
        <v>0</v>
      </c>
      <c r="I44" s="13">
        <f t="shared" si="7"/>
        <v>0</v>
      </c>
      <c r="J44" s="12">
        <f t="shared" si="8"/>
        <v>0</v>
      </c>
      <c r="K44" s="125"/>
    </row>
    <row r="45" spans="1:13" s="124" customFormat="1" ht="30" hidden="1">
      <c r="A45" s="229" t="s">
        <v>53</v>
      </c>
      <c r="B45" s="200"/>
      <c r="C45" s="17" t="s">
        <v>26</v>
      </c>
      <c r="D45" s="17" t="s">
        <v>27</v>
      </c>
      <c r="E45" s="9" t="s">
        <v>28</v>
      </c>
      <c r="F45" s="65" t="s">
        <v>29</v>
      </c>
      <c r="G45" s="10" t="s">
        <v>30</v>
      </c>
      <c r="H45" s="10" t="s">
        <v>31</v>
      </c>
      <c r="I45" s="10" t="s">
        <v>32</v>
      </c>
      <c r="J45" s="10" t="s">
        <v>33</v>
      </c>
      <c r="K45" s="125"/>
    </row>
    <row r="46" spans="1:13" s="124" customFormat="1" hidden="1">
      <c r="A46" s="89" t="s">
        <v>54</v>
      </c>
      <c r="B46" s="91" t="str">
        <f>"Into " &amp; E18</f>
        <v>Into End On</v>
      </c>
      <c r="C46" s="56"/>
      <c r="D46" s="72"/>
      <c r="E46" s="11">
        <v>1</v>
      </c>
      <c r="F46" s="78">
        <v>0</v>
      </c>
      <c r="G46" s="13">
        <f>E46*F46</f>
        <v>0</v>
      </c>
      <c r="H46" s="57">
        <v>0</v>
      </c>
      <c r="I46" s="13">
        <f>G46-H46</f>
        <v>0</v>
      </c>
      <c r="J46" s="12">
        <f>I46*1.15</f>
        <v>0</v>
      </c>
      <c r="K46" s="125"/>
    </row>
    <row r="47" spans="1:13" s="124" customFormat="1" hidden="1">
      <c r="A47" s="89" t="s">
        <v>54</v>
      </c>
      <c r="B47" s="91" t="str">
        <f>"Out of " &amp; E18</f>
        <v>Out of End On</v>
      </c>
      <c r="C47" s="56"/>
      <c r="D47" s="72"/>
      <c r="E47" s="11">
        <v>1</v>
      </c>
      <c r="F47" s="78">
        <v>0</v>
      </c>
      <c r="G47" s="13">
        <f>E47*F47</f>
        <v>0</v>
      </c>
      <c r="H47" s="57">
        <v>0</v>
      </c>
      <c r="I47" s="13">
        <f>G47-H47</f>
        <v>0</v>
      </c>
      <c r="J47" s="12">
        <f>I47*1.15</f>
        <v>0</v>
      </c>
      <c r="K47" s="125"/>
    </row>
    <row r="48" spans="1:13" s="124" customFormat="1" hidden="1">
      <c r="A48" s="9"/>
      <c r="B48" s="19"/>
      <c r="C48" s="66"/>
      <c r="D48" s="66" t="s">
        <v>55</v>
      </c>
      <c r="E48" s="71" t="s">
        <v>50</v>
      </c>
      <c r="F48" s="65"/>
      <c r="G48" s="10"/>
      <c r="H48" s="10"/>
      <c r="I48" s="10"/>
      <c r="J48" s="10"/>
      <c r="K48" s="125"/>
    </row>
    <row r="49" spans="1:12" s="124" customFormat="1" hidden="1">
      <c r="A49" s="89" t="s">
        <v>56</v>
      </c>
      <c r="B49" s="91" t="str">
        <f>"Into " &amp; E18</f>
        <v>Into End On</v>
      </c>
      <c r="C49" s="56"/>
      <c r="D49" s="79">
        <v>0</v>
      </c>
      <c r="E49" s="75">
        <v>0</v>
      </c>
      <c r="F49" s="63">
        <v>46</v>
      </c>
      <c r="G49" s="13">
        <f>D49*E49*F49</f>
        <v>0</v>
      </c>
      <c r="H49" s="57">
        <v>0</v>
      </c>
      <c r="I49" s="13">
        <f>G49-H49</f>
        <v>0</v>
      </c>
      <c r="J49" s="12">
        <f>I49*1.15</f>
        <v>0</v>
      </c>
      <c r="K49" s="68"/>
    </row>
    <row r="50" spans="1:12" s="124" customFormat="1" hidden="1">
      <c r="A50" s="90" t="s">
        <v>56</v>
      </c>
      <c r="B50" s="91" t="str">
        <f>"Out of " &amp; E18</f>
        <v>Out of End On</v>
      </c>
      <c r="C50" s="56"/>
      <c r="D50" s="79">
        <v>0</v>
      </c>
      <c r="E50" s="75">
        <v>0</v>
      </c>
      <c r="F50" s="63">
        <v>46</v>
      </c>
      <c r="G50" s="13">
        <f>D50*E50*F50</f>
        <v>0</v>
      </c>
      <c r="H50" s="57">
        <v>0</v>
      </c>
      <c r="I50" s="13">
        <f>G50-H50</f>
        <v>0</v>
      </c>
      <c r="J50" s="12">
        <f>I50*1.15</f>
        <v>0</v>
      </c>
      <c r="K50" s="68"/>
    </row>
    <row r="51" spans="1:12" s="8" customFormat="1">
      <c r="A51" s="196" t="s">
        <v>57</v>
      </c>
      <c r="B51" s="197"/>
      <c r="C51" s="197"/>
      <c r="D51" s="197"/>
      <c r="E51" s="197"/>
      <c r="F51" s="197"/>
      <c r="G51" s="197"/>
      <c r="H51" s="198"/>
      <c r="I51" s="18">
        <f>SUM(I26:I32,I34:I38,I40:I44,I46:I50)</f>
        <v>7545</v>
      </c>
      <c r="J51" s="18">
        <f>SUM(J26:J30,J34:J38,J40:J44,J46:J50)</f>
        <v>8676.75</v>
      </c>
      <c r="K51" s="126"/>
      <c r="L51" s="73"/>
    </row>
    <row r="52" spans="1:12" s="8" customFormat="1">
      <c r="A52" s="225"/>
      <c r="B52" s="225"/>
      <c r="C52" s="225"/>
      <c r="D52" s="225"/>
      <c r="E52" s="225"/>
      <c r="F52" s="225"/>
      <c r="G52" s="225"/>
      <c r="H52" s="225"/>
      <c r="I52" s="225"/>
      <c r="J52" s="225"/>
      <c r="K52" s="68"/>
    </row>
    <row r="53" spans="1:12" s="8" customFormat="1">
      <c r="A53" s="206" t="s">
        <v>58</v>
      </c>
      <c r="B53" s="207"/>
      <c r="C53" s="207"/>
      <c r="D53" s="207"/>
      <c r="E53" s="207"/>
      <c r="F53" s="207"/>
      <c r="G53" s="207"/>
      <c r="H53" s="207"/>
      <c r="I53" s="207"/>
      <c r="J53" s="208"/>
      <c r="K53" s="68" t="s">
        <v>7</v>
      </c>
    </row>
    <row r="54" spans="1:12" s="8" customFormat="1" ht="30">
      <c r="A54" s="9" t="s">
        <v>24</v>
      </c>
      <c r="B54" s="19" t="s">
        <v>25</v>
      </c>
      <c r="C54" s="9" t="s">
        <v>26</v>
      </c>
      <c r="D54" s="9" t="s">
        <v>27</v>
      </c>
      <c r="E54" s="65" t="s">
        <v>50</v>
      </c>
      <c r="F54" s="65" t="s">
        <v>29</v>
      </c>
      <c r="G54" s="10" t="s">
        <v>30</v>
      </c>
      <c r="H54" s="10" t="s">
        <v>31</v>
      </c>
      <c r="I54" s="10" t="s">
        <v>32</v>
      </c>
      <c r="J54" s="10" t="s">
        <v>33</v>
      </c>
      <c r="K54" s="68"/>
    </row>
    <row r="55" spans="1:12" s="128" customFormat="1">
      <c r="A55" s="201" t="s">
        <v>59</v>
      </c>
      <c r="B55" s="202"/>
      <c r="C55" s="202"/>
      <c r="D55" s="202"/>
      <c r="E55" s="202"/>
      <c r="F55" s="202"/>
      <c r="G55" s="202"/>
      <c r="H55" s="202"/>
      <c r="I55" s="202"/>
      <c r="J55" s="203"/>
      <c r="K55" s="127"/>
    </row>
    <row r="56" spans="1:12" s="8" customFormat="1" hidden="1">
      <c r="A56" s="82" t="s">
        <v>60</v>
      </c>
      <c r="B56" s="99" t="s">
        <v>61</v>
      </c>
      <c r="C56" s="80">
        <v>0</v>
      </c>
      <c r="D56" s="80">
        <v>0</v>
      </c>
      <c r="E56" s="35">
        <f t="shared" ref="E56:E64" si="9">(D56-C56)*24</f>
        <v>0</v>
      </c>
      <c r="F56" s="63">
        <v>62</v>
      </c>
      <c r="G56" s="64">
        <f t="shared" ref="G56:G61" si="10">E56*F56</f>
        <v>0</v>
      </c>
      <c r="H56" s="21">
        <v>0</v>
      </c>
      <c r="I56" s="13">
        <f>G56-H56</f>
        <v>0</v>
      </c>
      <c r="J56" s="14">
        <f>I56*1.15</f>
        <v>0</v>
      </c>
      <c r="K56" s="68"/>
    </row>
    <row r="57" spans="1:12" s="8" customFormat="1">
      <c r="A57" s="82" t="s">
        <v>62</v>
      </c>
      <c r="B57" s="99" t="s">
        <v>61</v>
      </c>
      <c r="C57" s="80">
        <v>0.375</v>
      </c>
      <c r="D57" s="80">
        <v>0.875</v>
      </c>
      <c r="E57" s="35">
        <f t="shared" si="9"/>
        <v>12</v>
      </c>
      <c r="F57" s="63">
        <v>62</v>
      </c>
      <c r="G57" s="64">
        <f t="shared" si="10"/>
        <v>744</v>
      </c>
      <c r="H57" s="21">
        <v>0</v>
      </c>
      <c r="I57" s="13">
        <f t="shared" ref="I57" si="11">G57-H57</f>
        <v>744</v>
      </c>
      <c r="J57" s="14">
        <f t="shared" ref="J57" si="12">I57*1.15</f>
        <v>855.59999999999991</v>
      </c>
      <c r="K57" s="68"/>
    </row>
    <row r="58" spans="1:12" s="8" customFormat="1">
      <c r="A58" s="82" t="s">
        <v>63</v>
      </c>
      <c r="B58" s="99" t="s">
        <v>64</v>
      </c>
      <c r="C58" s="80">
        <v>0.45833333333333331</v>
      </c>
      <c r="D58" s="80">
        <v>0.875</v>
      </c>
      <c r="E58" s="35">
        <f t="shared" si="9"/>
        <v>10</v>
      </c>
      <c r="F58" s="63">
        <v>62</v>
      </c>
      <c r="G58" s="64">
        <f t="shared" si="10"/>
        <v>620</v>
      </c>
      <c r="H58" s="21">
        <f t="shared" ref="H58:H61" si="13">4*F58</f>
        <v>248</v>
      </c>
      <c r="I58" s="13">
        <f t="shared" ref="I58:I85" si="14">G58-H58</f>
        <v>372</v>
      </c>
      <c r="J58" s="14">
        <f t="shared" ref="J58:J85" si="15">I58*1.15</f>
        <v>427.79999999999995</v>
      </c>
      <c r="K58" s="68"/>
    </row>
    <row r="59" spans="1:12" s="8" customFormat="1">
      <c r="A59" s="82" t="s">
        <v>65</v>
      </c>
      <c r="B59" s="99" t="s">
        <v>66</v>
      </c>
      <c r="C59" s="80">
        <v>0.70833333333333337</v>
      </c>
      <c r="D59" s="80">
        <v>0.875</v>
      </c>
      <c r="E59" s="35">
        <f t="shared" si="9"/>
        <v>3.9999999999999991</v>
      </c>
      <c r="F59" s="63">
        <v>62</v>
      </c>
      <c r="G59" s="64">
        <f t="shared" si="10"/>
        <v>247.99999999999994</v>
      </c>
      <c r="H59" s="21">
        <f t="shared" si="13"/>
        <v>248</v>
      </c>
      <c r="I59" s="13">
        <f t="shared" si="14"/>
        <v>0</v>
      </c>
      <c r="J59" s="14">
        <f t="shared" si="15"/>
        <v>0</v>
      </c>
      <c r="K59" s="68" t="s">
        <v>7</v>
      </c>
    </row>
    <row r="60" spans="1:12" s="8" customFormat="1">
      <c r="A60" s="82" t="s">
        <v>67</v>
      </c>
      <c r="B60" s="99" t="s">
        <v>68</v>
      </c>
      <c r="C60" s="80">
        <v>0.625</v>
      </c>
      <c r="D60" s="80">
        <v>0.875</v>
      </c>
      <c r="E60" s="35">
        <f t="shared" si="9"/>
        <v>6</v>
      </c>
      <c r="F60" s="63">
        <v>62</v>
      </c>
      <c r="G60" s="64">
        <f t="shared" si="10"/>
        <v>372</v>
      </c>
      <c r="H60" s="21">
        <f t="shared" si="13"/>
        <v>248</v>
      </c>
      <c r="I60" s="13">
        <f t="shared" si="14"/>
        <v>124</v>
      </c>
      <c r="J60" s="14">
        <f t="shared" si="15"/>
        <v>142.6</v>
      </c>
      <c r="K60" s="68"/>
    </row>
    <row r="61" spans="1:12" s="8" customFormat="1" hidden="1">
      <c r="A61" s="82" t="s">
        <v>69</v>
      </c>
      <c r="B61" s="99" t="s">
        <v>7</v>
      </c>
      <c r="C61" s="80">
        <v>0</v>
      </c>
      <c r="D61" s="80">
        <v>0</v>
      </c>
      <c r="E61" s="35">
        <f t="shared" si="9"/>
        <v>0</v>
      </c>
      <c r="F61" s="63">
        <v>62</v>
      </c>
      <c r="G61" s="64">
        <f t="shared" si="10"/>
        <v>0</v>
      </c>
      <c r="H61" s="21">
        <v>0</v>
      </c>
      <c r="I61" s="13">
        <f t="shared" si="14"/>
        <v>0</v>
      </c>
      <c r="J61" s="14">
        <f t="shared" si="15"/>
        <v>0</v>
      </c>
      <c r="K61" s="68"/>
    </row>
    <row r="62" spans="1:12" s="8" customFormat="1" hidden="1">
      <c r="A62" s="82"/>
      <c r="B62" s="82"/>
      <c r="C62" s="80">
        <v>0</v>
      </c>
      <c r="D62" s="80">
        <v>0</v>
      </c>
      <c r="E62" s="35">
        <f t="shared" si="9"/>
        <v>0</v>
      </c>
      <c r="F62" s="14">
        <v>60</v>
      </c>
      <c r="G62" s="13">
        <f t="shared" ref="G62:G84" si="16">E62*F62</f>
        <v>0</v>
      </c>
      <c r="H62" s="77">
        <v>0</v>
      </c>
      <c r="I62" s="13">
        <f t="shared" si="14"/>
        <v>0</v>
      </c>
      <c r="J62" s="14">
        <f t="shared" si="15"/>
        <v>0</v>
      </c>
      <c r="K62" s="68"/>
    </row>
    <row r="63" spans="1:12" s="8" customFormat="1" hidden="1">
      <c r="A63" s="82"/>
      <c r="B63" s="82"/>
      <c r="C63" s="80">
        <v>0</v>
      </c>
      <c r="D63" s="80">
        <v>0</v>
      </c>
      <c r="E63" s="35">
        <f t="shared" si="9"/>
        <v>0</v>
      </c>
      <c r="F63" s="14">
        <v>60</v>
      </c>
      <c r="G63" s="13">
        <f t="shared" si="16"/>
        <v>0</v>
      </c>
      <c r="H63" s="77">
        <v>0</v>
      </c>
      <c r="I63" s="13">
        <f t="shared" si="14"/>
        <v>0</v>
      </c>
      <c r="J63" s="14">
        <f t="shared" si="15"/>
        <v>0</v>
      </c>
      <c r="K63" s="68"/>
    </row>
    <row r="64" spans="1:12" s="8" customFormat="1" hidden="1">
      <c r="A64" s="82"/>
      <c r="B64" s="82"/>
      <c r="C64" s="80">
        <v>0</v>
      </c>
      <c r="D64" s="80">
        <v>0</v>
      </c>
      <c r="E64" s="35">
        <f t="shared" si="9"/>
        <v>0</v>
      </c>
      <c r="F64" s="14">
        <v>60</v>
      </c>
      <c r="G64" s="13">
        <f t="shared" si="16"/>
        <v>0</v>
      </c>
      <c r="H64" s="77">
        <v>0</v>
      </c>
      <c r="I64" s="13">
        <f t="shared" si="14"/>
        <v>0</v>
      </c>
      <c r="J64" s="14">
        <f t="shared" si="15"/>
        <v>0</v>
      </c>
      <c r="K64" s="68"/>
    </row>
    <row r="65" spans="1:11" s="8" customFormat="1" hidden="1">
      <c r="A65" s="82"/>
      <c r="B65" s="82"/>
      <c r="C65" s="80">
        <v>0</v>
      </c>
      <c r="D65" s="80">
        <v>0</v>
      </c>
      <c r="E65" s="35">
        <f t="shared" ref="E64:E85" si="17">(D65-C65)*24</f>
        <v>0</v>
      </c>
      <c r="F65" s="14">
        <v>60</v>
      </c>
      <c r="G65" s="13">
        <f t="shared" si="16"/>
        <v>0</v>
      </c>
      <c r="H65" s="77">
        <v>0</v>
      </c>
      <c r="I65" s="13">
        <f t="shared" si="14"/>
        <v>0</v>
      </c>
      <c r="J65" s="14">
        <f t="shared" si="15"/>
        <v>0</v>
      </c>
      <c r="K65" s="68"/>
    </row>
    <row r="66" spans="1:11" s="8" customFormat="1" hidden="1">
      <c r="A66" s="82"/>
      <c r="B66" s="82"/>
      <c r="C66" s="80">
        <v>0</v>
      </c>
      <c r="D66" s="80">
        <v>0</v>
      </c>
      <c r="E66" s="35">
        <f t="shared" si="17"/>
        <v>0</v>
      </c>
      <c r="F66" s="14">
        <v>60</v>
      </c>
      <c r="G66" s="13">
        <f t="shared" si="16"/>
        <v>0</v>
      </c>
      <c r="H66" s="77">
        <v>0</v>
      </c>
      <c r="I66" s="13">
        <f t="shared" si="14"/>
        <v>0</v>
      </c>
      <c r="J66" s="14">
        <f t="shared" si="15"/>
        <v>0</v>
      </c>
      <c r="K66" s="68"/>
    </row>
    <row r="67" spans="1:11" s="8" customFormat="1" hidden="1">
      <c r="A67" s="82"/>
      <c r="B67" s="82"/>
      <c r="C67" s="80">
        <v>0</v>
      </c>
      <c r="D67" s="80">
        <v>0</v>
      </c>
      <c r="E67" s="35">
        <f t="shared" si="17"/>
        <v>0</v>
      </c>
      <c r="F67" s="14">
        <v>60</v>
      </c>
      <c r="G67" s="13">
        <f t="shared" si="16"/>
        <v>0</v>
      </c>
      <c r="H67" s="77">
        <v>0</v>
      </c>
      <c r="I67" s="13">
        <f t="shared" si="14"/>
        <v>0</v>
      </c>
      <c r="J67" s="14">
        <f t="shared" si="15"/>
        <v>0</v>
      </c>
      <c r="K67" s="68"/>
    </row>
    <row r="68" spans="1:11" s="8" customFormat="1" hidden="1">
      <c r="A68" s="82"/>
      <c r="B68" s="99"/>
      <c r="C68" s="80">
        <v>0</v>
      </c>
      <c r="D68" s="80">
        <v>0</v>
      </c>
      <c r="E68" s="35">
        <f t="shared" ref="E68:E75" si="18">(D68-C68)*24</f>
        <v>0</v>
      </c>
      <c r="F68" s="14">
        <v>60</v>
      </c>
      <c r="G68" s="13">
        <f t="shared" si="16"/>
        <v>0</v>
      </c>
      <c r="H68" s="77">
        <v>0</v>
      </c>
      <c r="I68" s="13">
        <f t="shared" si="14"/>
        <v>0</v>
      </c>
      <c r="J68" s="14">
        <f t="shared" si="15"/>
        <v>0</v>
      </c>
      <c r="K68" s="68"/>
    </row>
    <row r="69" spans="1:11" s="8" customFormat="1" hidden="1">
      <c r="A69" s="82"/>
      <c r="B69" s="99"/>
      <c r="C69" s="80">
        <v>0</v>
      </c>
      <c r="D69" s="80">
        <v>0</v>
      </c>
      <c r="E69" s="35">
        <f t="shared" si="18"/>
        <v>0</v>
      </c>
      <c r="F69" s="14">
        <v>60</v>
      </c>
      <c r="G69" s="13">
        <f t="shared" si="16"/>
        <v>0</v>
      </c>
      <c r="H69" s="77">
        <v>0</v>
      </c>
      <c r="I69" s="13">
        <f t="shared" si="14"/>
        <v>0</v>
      </c>
      <c r="J69" s="14">
        <f t="shared" si="15"/>
        <v>0</v>
      </c>
      <c r="K69" s="68"/>
    </row>
    <row r="70" spans="1:11" s="8" customFormat="1" hidden="1">
      <c r="A70" s="82"/>
      <c r="B70" s="99"/>
      <c r="C70" s="80">
        <v>0</v>
      </c>
      <c r="D70" s="80">
        <v>0</v>
      </c>
      <c r="E70" s="35">
        <f t="shared" si="18"/>
        <v>0</v>
      </c>
      <c r="F70" s="14">
        <v>60</v>
      </c>
      <c r="G70" s="13">
        <f t="shared" si="16"/>
        <v>0</v>
      </c>
      <c r="H70" s="77">
        <v>0</v>
      </c>
      <c r="I70" s="13">
        <f t="shared" si="14"/>
        <v>0</v>
      </c>
      <c r="J70" s="14">
        <f t="shared" si="15"/>
        <v>0</v>
      </c>
      <c r="K70" s="68"/>
    </row>
    <row r="71" spans="1:11" s="8" customFormat="1" hidden="1">
      <c r="A71" s="82"/>
      <c r="B71" s="99"/>
      <c r="C71" s="80">
        <v>0</v>
      </c>
      <c r="D71" s="80">
        <v>0</v>
      </c>
      <c r="E71" s="35">
        <f t="shared" si="18"/>
        <v>0</v>
      </c>
      <c r="F71" s="14">
        <v>60</v>
      </c>
      <c r="G71" s="13">
        <f t="shared" si="16"/>
        <v>0</v>
      </c>
      <c r="H71" s="77">
        <v>0</v>
      </c>
      <c r="I71" s="13">
        <f t="shared" si="14"/>
        <v>0</v>
      </c>
      <c r="J71" s="14">
        <f t="shared" si="15"/>
        <v>0</v>
      </c>
      <c r="K71" s="68"/>
    </row>
    <row r="72" spans="1:11" s="8" customFormat="1" hidden="1">
      <c r="A72" s="82"/>
      <c r="B72" s="99"/>
      <c r="C72" s="80">
        <v>0</v>
      </c>
      <c r="D72" s="80">
        <v>0</v>
      </c>
      <c r="E72" s="35">
        <f t="shared" si="18"/>
        <v>0</v>
      </c>
      <c r="F72" s="14">
        <v>60</v>
      </c>
      <c r="G72" s="13">
        <f t="shared" si="16"/>
        <v>0</v>
      </c>
      <c r="H72" s="77">
        <v>0</v>
      </c>
      <c r="I72" s="13">
        <f t="shared" si="14"/>
        <v>0</v>
      </c>
      <c r="J72" s="14">
        <f t="shared" si="15"/>
        <v>0</v>
      </c>
      <c r="K72" s="68"/>
    </row>
    <row r="73" spans="1:11" s="8" customFormat="1" hidden="1">
      <c r="A73" s="82"/>
      <c r="B73" s="99"/>
      <c r="C73" s="80">
        <v>0</v>
      </c>
      <c r="D73" s="80">
        <v>0</v>
      </c>
      <c r="E73" s="35">
        <f t="shared" si="18"/>
        <v>0</v>
      </c>
      <c r="F73" s="14">
        <v>60</v>
      </c>
      <c r="G73" s="13">
        <f t="shared" si="16"/>
        <v>0</v>
      </c>
      <c r="H73" s="77">
        <v>0</v>
      </c>
      <c r="I73" s="13">
        <f t="shared" si="14"/>
        <v>0</v>
      </c>
      <c r="J73" s="14">
        <f t="shared" si="15"/>
        <v>0</v>
      </c>
      <c r="K73" s="68"/>
    </row>
    <row r="74" spans="1:11" s="8" customFormat="1" hidden="1">
      <c r="A74" s="82"/>
      <c r="B74" s="99"/>
      <c r="C74" s="80">
        <v>0</v>
      </c>
      <c r="D74" s="80">
        <v>0</v>
      </c>
      <c r="E74" s="35">
        <f t="shared" si="18"/>
        <v>0</v>
      </c>
      <c r="F74" s="14">
        <v>60</v>
      </c>
      <c r="G74" s="13">
        <f t="shared" si="16"/>
        <v>0</v>
      </c>
      <c r="H74" s="77">
        <v>0</v>
      </c>
      <c r="I74" s="13">
        <f t="shared" si="14"/>
        <v>0</v>
      </c>
      <c r="J74" s="14">
        <f t="shared" si="15"/>
        <v>0</v>
      </c>
      <c r="K74" s="68"/>
    </row>
    <row r="75" spans="1:11" s="8" customFormat="1" hidden="1">
      <c r="A75" s="82"/>
      <c r="B75" s="99"/>
      <c r="C75" s="80">
        <v>0</v>
      </c>
      <c r="D75" s="80">
        <v>0</v>
      </c>
      <c r="E75" s="35">
        <f t="shared" si="18"/>
        <v>0</v>
      </c>
      <c r="F75" s="14">
        <v>60</v>
      </c>
      <c r="G75" s="13">
        <f t="shared" si="16"/>
        <v>0</v>
      </c>
      <c r="H75" s="77">
        <v>0</v>
      </c>
      <c r="I75" s="13">
        <f t="shared" si="14"/>
        <v>0</v>
      </c>
      <c r="J75" s="14">
        <f t="shared" si="15"/>
        <v>0</v>
      </c>
      <c r="K75" s="68"/>
    </row>
    <row r="76" spans="1:11" s="8" customFormat="1" hidden="1">
      <c r="A76" s="82"/>
      <c r="B76" s="99"/>
      <c r="C76" s="80">
        <v>0</v>
      </c>
      <c r="D76" s="80">
        <v>0</v>
      </c>
      <c r="E76" s="35">
        <f t="shared" si="17"/>
        <v>0</v>
      </c>
      <c r="F76" s="14">
        <v>60</v>
      </c>
      <c r="G76" s="13">
        <f t="shared" si="16"/>
        <v>0</v>
      </c>
      <c r="H76" s="77">
        <v>0</v>
      </c>
      <c r="I76" s="13">
        <f t="shared" si="14"/>
        <v>0</v>
      </c>
      <c r="J76" s="14">
        <f t="shared" si="15"/>
        <v>0</v>
      </c>
      <c r="K76" s="68"/>
    </row>
    <row r="77" spans="1:11" s="8" customFormat="1" hidden="1">
      <c r="A77" s="82"/>
      <c r="B77" s="99"/>
      <c r="C77" s="80">
        <v>0</v>
      </c>
      <c r="D77" s="80">
        <v>0</v>
      </c>
      <c r="E77" s="35">
        <f t="shared" si="17"/>
        <v>0</v>
      </c>
      <c r="F77" s="14">
        <v>60</v>
      </c>
      <c r="G77" s="13">
        <f t="shared" si="16"/>
        <v>0</v>
      </c>
      <c r="H77" s="77">
        <v>0</v>
      </c>
      <c r="I77" s="13">
        <f t="shared" si="14"/>
        <v>0</v>
      </c>
      <c r="J77" s="14">
        <f t="shared" si="15"/>
        <v>0</v>
      </c>
      <c r="K77" s="68"/>
    </row>
    <row r="78" spans="1:11" s="8" customFormat="1" hidden="1">
      <c r="A78" s="82"/>
      <c r="B78" s="99"/>
      <c r="C78" s="80">
        <v>0</v>
      </c>
      <c r="D78" s="80">
        <v>0</v>
      </c>
      <c r="E78" s="35">
        <f t="shared" si="17"/>
        <v>0</v>
      </c>
      <c r="F78" s="14">
        <v>60</v>
      </c>
      <c r="G78" s="13">
        <f t="shared" si="16"/>
        <v>0</v>
      </c>
      <c r="H78" s="77">
        <v>0</v>
      </c>
      <c r="I78" s="13">
        <f t="shared" si="14"/>
        <v>0</v>
      </c>
      <c r="J78" s="14">
        <f t="shared" si="15"/>
        <v>0</v>
      </c>
      <c r="K78" s="68"/>
    </row>
    <row r="79" spans="1:11" s="8" customFormat="1" hidden="1">
      <c r="A79" s="82"/>
      <c r="B79" s="99"/>
      <c r="C79" s="80">
        <v>0</v>
      </c>
      <c r="D79" s="80">
        <v>0</v>
      </c>
      <c r="E79" s="35">
        <f t="shared" si="17"/>
        <v>0</v>
      </c>
      <c r="F79" s="14">
        <v>60</v>
      </c>
      <c r="G79" s="13">
        <f t="shared" si="16"/>
        <v>0</v>
      </c>
      <c r="H79" s="77">
        <v>0</v>
      </c>
      <c r="I79" s="13">
        <f t="shared" si="14"/>
        <v>0</v>
      </c>
      <c r="J79" s="14">
        <f t="shared" si="15"/>
        <v>0</v>
      </c>
      <c r="K79" s="68"/>
    </row>
    <row r="80" spans="1:11" s="8" customFormat="1" hidden="1">
      <c r="A80" s="82"/>
      <c r="B80" s="99"/>
      <c r="C80" s="80">
        <v>0</v>
      </c>
      <c r="D80" s="80">
        <v>0</v>
      </c>
      <c r="E80" s="35">
        <f t="shared" si="17"/>
        <v>0</v>
      </c>
      <c r="F80" s="14">
        <v>60</v>
      </c>
      <c r="G80" s="13">
        <f t="shared" si="16"/>
        <v>0</v>
      </c>
      <c r="H80" s="77">
        <v>0</v>
      </c>
      <c r="I80" s="13">
        <f t="shared" si="14"/>
        <v>0</v>
      </c>
      <c r="J80" s="14">
        <f t="shared" si="15"/>
        <v>0</v>
      </c>
      <c r="K80" s="68"/>
    </row>
    <row r="81" spans="1:14" s="8" customFormat="1" hidden="1">
      <c r="A81" s="82"/>
      <c r="B81" s="99"/>
      <c r="C81" s="80">
        <v>0</v>
      </c>
      <c r="D81" s="80">
        <v>0</v>
      </c>
      <c r="E81" s="35">
        <f t="shared" si="17"/>
        <v>0</v>
      </c>
      <c r="F81" s="14">
        <v>60</v>
      </c>
      <c r="G81" s="13">
        <f t="shared" si="16"/>
        <v>0</v>
      </c>
      <c r="H81" s="77">
        <v>0</v>
      </c>
      <c r="I81" s="13">
        <f t="shared" si="14"/>
        <v>0</v>
      </c>
      <c r="J81" s="14">
        <f t="shared" si="15"/>
        <v>0</v>
      </c>
      <c r="K81" s="68"/>
    </row>
    <row r="82" spans="1:14" s="8" customFormat="1" hidden="1">
      <c r="A82" s="82"/>
      <c r="B82" s="99"/>
      <c r="C82" s="80">
        <v>0</v>
      </c>
      <c r="D82" s="80">
        <v>0</v>
      </c>
      <c r="E82" s="35">
        <f t="shared" si="17"/>
        <v>0</v>
      </c>
      <c r="F82" s="14">
        <v>60</v>
      </c>
      <c r="G82" s="13">
        <f t="shared" si="16"/>
        <v>0</v>
      </c>
      <c r="H82" s="77">
        <v>0</v>
      </c>
      <c r="I82" s="13">
        <f t="shared" si="14"/>
        <v>0</v>
      </c>
      <c r="J82" s="14">
        <f t="shared" si="15"/>
        <v>0</v>
      </c>
      <c r="K82" s="68"/>
    </row>
    <row r="83" spans="1:14" s="8" customFormat="1" hidden="1">
      <c r="A83" s="82"/>
      <c r="B83" s="99"/>
      <c r="C83" s="80">
        <v>0</v>
      </c>
      <c r="D83" s="80">
        <v>0</v>
      </c>
      <c r="E83" s="35">
        <f t="shared" si="17"/>
        <v>0</v>
      </c>
      <c r="F83" s="14">
        <v>60</v>
      </c>
      <c r="G83" s="13">
        <f t="shared" si="16"/>
        <v>0</v>
      </c>
      <c r="H83" s="77">
        <v>0</v>
      </c>
      <c r="I83" s="13">
        <f t="shared" si="14"/>
        <v>0</v>
      </c>
      <c r="J83" s="14">
        <f t="shared" si="15"/>
        <v>0</v>
      </c>
      <c r="K83" s="68"/>
    </row>
    <row r="84" spans="1:14" s="8" customFormat="1" hidden="1">
      <c r="A84" s="82"/>
      <c r="B84" s="99"/>
      <c r="C84" s="80">
        <v>0</v>
      </c>
      <c r="D84" s="80">
        <v>0</v>
      </c>
      <c r="E84" s="35">
        <f t="shared" si="17"/>
        <v>0</v>
      </c>
      <c r="F84" s="14">
        <v>60</v>
      </c>
      <c r="G84" s="13">
        <f t="shared" si="16"/>
        <v>0</v>
      </c>
      <c r="H84" s="77">
        <v>0</v>
      </c>
      <c r="I84" s="13">
        <f t="shared" si="14"/>
        <v>0</v>
      </c>
      <c r="J84" s="14">
        <f t="shared" si="15"/>
        <v>0</v>
      </c>
      <c r="K84" s="68"/>
    </row>
    <row r="85" spans="1:14" s="8" customFormat="1" hidden="1">
      <c r="A85" s="82"/>
      <c r="B85" s="99"/>
      <c r="C85" s="80">
        <v>0</v>
      </c>
      <c r="D85" s="80">
        <v>0</v>
      </c>
      <c r="E85" s="35">
        <f t="shared" si="17"/>
        <v>0</v>
      </c>
      <c r="F85" s="14">
        <v>60</v>
      </c>
      <c r="G85" s="13">
        <f>E85*F85</f>
        <v>0</v>
      </c>
      <c r="H85" s="77">
        <v>0</v>
      </c>
      <c r="I85" s="13">
        <f t="shared" si="14"/>
        <v>0</v>
      </c>
      <c r="J85" s="14">
        <f t="shared" si="15"/>
        <v>0</v>
      </c>
      <c r="K85" s="68"/>
    </row>
    <row r="86" spans="1:14" s="128" customFormat="1">
      <c r="A86" s="222" t="s">
        <v>70</v>
      </c>
      <c r="B86" s="223"/>
      <c r="C86" s="223"/>
      <c r="D86" s="223"/>
      <c r="E86" s="223"/>
      <c r="F86" s="223"/>
      <c r="G86" s="223"/>
      <c r="H86" s="224"/>
      <c r="I86" s="24">
        <f>SUM(I56:I85)</f>
        <v>1240</v>
      </c>
      <c r="J86" s="24">
        <f>SUM(J56:J85)</f>
        <v>1425.9999999999998</v>
      </c>
    </row>
    <row r="87" spans="1:14" s="129" customFormat="1" ht="12.75">
      <c r="A87" s="201" t="s">
        <v>71</v>
      </c>
      <c r="B87" s="202"/>
      <c r="C87" s="202"/>
      <c r="D87" s="202"/>
      <c r="E87" s="202"/>
      <c r="F87" s="202"/>
      <c r="G87" s="202"/>
      <c r="H87" s="202"/>
      <c r="I87" s="202"/>
      <c r="J87" s="203"/>
    </row>
    <row r="88" spans="1:14" s="8" customFormat="1" hidden="1">
      <c r="A88" s="82" t="s">
        <v>60</v>
      </c>
      <c r="B88" s="99" t="s">
        <v>7</v>
      </c>
      <c r="C88" s="80">
        <v>0</v>
      </c>
      <c r="D88" s="80">
        <v>0</v>
      </c>
      <c r="E88" s="35">
        <f t="shared" ref="E88:E95" si="19">(D88-C88)*24</f>
        <v>0</v>
      </c>
      <c r="F88" s="14">
        <v>57</v>
      </c>
      <c r="G88" s="13">
        <f>E88*F88</f>
        <v>0</v>
      </c>
      <c r="H88" s="21">
        <v>0</v>
      </c>
      <c r="I88" s="13">
        <f>G88-H88</f>
        <v>0</v>
      </c>
      <c r="J88" s="14">
        <f>I88*1.15</f>
        <v>0</v>
      </c>
      <c r="K88" s="68"/>
      <c r="L88" s="68"/>
      <c r="M88" s="68"/>
      <c r="N88" s="68"/>
    </row>
    <row r="89" spans="1:14" s="8" customFormat="1">
      <c r="A89" s="82" t="s">
        <v>62</v>
      </c>
      <c r="B89" s="99" t="s">
        <v>61</v>
      </c>
      <c r="C89" s="80">
        <v>0.38541666666666669</v>
      </c>
      <c r="D89" s="80">
        <v>0.86458333333333337</v>
      </c>
      <c r="E89" s="35">
        <f t="shared" ref="E89:E91" si="20">(D89-C89)*24</f>
        <v>11.5</v>
      </c>
      <c r="F89" s="14">
        <v>57</v>
      </c>
      <c r="G89" s="13">
        <f t="shared" ref="G89:G117" si="21">E89*F89</f>
        <v>655.5</v>
      </c>
      <c r="H89" s="21">
        <v>0</v>
      </c>
      <c r="I89" s="13">
        <f t="shared" ref="I89:I117" si="22">G89-H89</f>
        <v>655.5</v>
      </c>
      <c r="J89" s="14">
        <f t="shared" ref="J89:J116" si="23">I89*1.15</f>
        <v>753.82499999999993</v>
      </c>
      <c r="K89" s="68"/>
      <c r="L89" s="68"/>
      <c r="M89" s="68"/>
      <c r="N89" s="68"/>
    </row>
    <row r="90" spans="1:14" s="8" customFormat="1">
      <c r="A90" s="82" t="s">
        <v>63</v>
      </c>
      <c r="B90" s="99" t="s">
        <v>64</v>
      </c>
      <c r="C90" s="80">
        <v>0.46875</v>
      </c>
      <c r="D90" s="80">
        <v>0.86458333333333337</v>
      </c>
      <c r="E90" s="35">
        <f t="shared" si="20"/>
        <v>9.5</v>
      </c>
      <c r="F90" s="14">
        <v>57</v>
      </c>
      <c r="G90" s="13">
        <f t="shared" si="21"/>
        <v>541.5</v>
      </c>
      <c r="H90" s="21">
        <v>0</v>
      </c>
      <c r="I90" s="13">
        <f t="shared" si="22"/>
        <v>541.5</v>
      </c>
      <c r="J90" s="14">
        <f t="shared" si="23"/>
        <v>622.72499999999991</v>
      </c>
      <c r="K90" s="68"/>
      <c r="L90" s="68"/>
      <c r="M90" s="68"/>
      <c r="N90" s="68"/>
    </row>
    <row r="91" spans="1:14" s="8" customFormat="1">
      <c r="A91" s="82" t="s">
        <v>65</v>
      </c>
      <c r="B91" s="99" t="s">
        <v>66</v>
      </c>
      <c r="C91" s="80">
        <v>0.70833333333333337</v>
      </c>
      <c r="D91" s="80">
        <v>0.875</v>
      </c>
      <c r="E91" s="35">
        <f t="shared" si="20"/>
        <v>3.9999999999999991</v>
      </c>
      <c r="F91" s="14">
        <v>57</v>
      </c>
      <c r="G91" s="13">
        <f t="shared" si="21"/>
        <v>227.99999999999994</v>
      </c>
      <c r="H91" s="21">
        <v>0</v>
      </c>
      <c r="I91" s="13">
        <f t="shared" si="22"/>
        <v>227.99999999999994</v>
      </c>
      <c r="J91" s="14">
        <f t="shared" si="23"/>
        <v>262.19999999999993</v>
      </c>
      <c r="K91" s="68"/>
      <c r="L91" s="68"/>
      <c r="M91" s="68"/>
      <c r="N91" s="68"/>
    </row>
    <row r="92" spans="1:14" s="8" customFormat="1">
      <c r="A92" s="82" t="s">
        <v>67</v>
      </c>
      <c r="B92" s="99" t="s">
        <v>68</v>
      </c>
      <c r="C92" s="80">
        <v>0.63541666666666663</v>
      </c>
      <c r="D92" s="80">
        <v>0.86458333333333337</v>
      </c>
      <c r="E92" s="35">
        <f t="shared" si="19"/>
        <v>5.5000000000000018</v>
      </c>
      <c r="F92" s="14">
        <v>57</v>
      </c>
      <c r="G92" s="13">
        <f t="shared" si="21"/>
        <v>313.50000000000011</v>
      </c>
      <c r="H92" s="21">
        <v>0</v>
      </c>
      <c r="I92" s="13">
        <f t="shared" si="22"/>
        <v>313.50000000000011</v>
      </c>
      <c r="J92" s="14">
        <f t="shared" si="23"/>
        <v>360.52500000000009</v>
      </c>
      <c r="K92" s="68"/>
      <c r="L92" s="68"/>
      <c r="M92" s="68"/>
      <c r="N92" s="68"/>
    </row>
    <row r="93" spans="1:14" s="8" customFormat="1" hidden="1">
      <c r="A93" s="82" t="s">
        <v>69</v>
      </c>
      <c r="B93" s="99" t="s">
        <v>7</v>
      </c>
      <c r="C93" s="80">
        <v>0</v>
      </c>
      <c r="D93" s="80">
        <v>0</v>
      </c>
      <c r="E93" s="35">
        <f t="shared" si="19"/>
        <v>0</v>
      </c>
      <c r="F93" s="14">
        <v>57</v>
      </c>
      <c r="G93" s="13">
        <f t="shared" si="21"/>
        <v>0</v>
      </c>
      <c r="H93" s="21">
        <v>0</v>
      </c>
      <c r="I93" s="13">
        <f t="shared" si="22"/>
        <v>0</v>
      </c>
      <c r="J93" s="14">
        <f t="shared" si="23"/>
        <v>0</v>
      </c>
      <c r="K93" s="68"/>
      <c r="L93" s="68"/>
      <c r="M93" s="68"/>
      <c r="N93" s="68"/>
    </row>
    <row r="94" spans="1:14" s="8" customFormat="1" hidden="1">
      <c r="A94" s="82"/>
      <c r="B94" s="95"/>
      <c r="C94" s="80">
        <v>0</v>
      </c>
      <c r="D94" s="80">
        <v>0</v>
      </c>
      <c r="E94" s="35">
        <f t="shared" si="19"/>
        <v>0</v>
      </c>
      <c r="F94" s="14">
        <v>55</v>
      </c>
      <c r="G94" s="13">
        <f t="shared" si="21"/>
        <v>0</v>
      </c>
      <c r="H94" s="21">
        <v>0</v>
      </c>
      <c r="I94" s="13">
        <f t="shared" si="22"/>
        <v>0</v>
      </c>
      <c r="J94" s="14">
        <f t="shared" si="23"/>
        <v>0</v>
      </c>
      <c r="K94" s="68"/>
      <c r="L94" s="68"/>
      <c r="M94" s="68"/>
      <c r="N94" s="68"/>
    </row>
    <row r="95" spans="1:14" s="8" customFormat="1" hidden="1">
      <c r="A95" s="82"/>
      <c r="B95" s="95"/>
      <c r="C95" s="80">
        <v>0</v>
      </c>
      <c r="D95" s="80">
        <v>0</v>
      </c>
      <c r="E95" s="35">
        <f t="shared" si="19"/>
        <v>0</v>
      </c>
      <c r="F95" s="14">
        <v>55</v>
      </c>
      <c r="G95" s="13">
        <f t="shared" si="21"/>
        <v>0</v>
      </c>
      <c r="H95" s="21">
        <v>0</v>
      </c>
      <c r="I95" s="13">
        <f t="shared" si="22"/>
        <v>0</v>
      </c>
      <c r="J95" s="14">
        <f t="shared" si="23"/>
        <v>0</v>
      </c>
      <c r="K95" s="68"/>
      <c r="L95" s="68"/>
      <c r="M95" s="68"/>
      <c r="N95" s="68"/>
    </row>
    <row r="96" spans="1:14" s="8" customFormat="1" hidden="1">
      <c r="A96" s="82"/>
      <c r="B96" s="95"/>
      <c r="C96" s="80">
        <v>0</v>
      </c>
      <c r="D96" s="80">
        <v>0</v>
      </c>
      <c r="E96" s="35">
        <f t="shared" ref="E94:E117" si="24">(D96-C96)*24</f>
        <v>0</v>
      </c>
      <c r="F96" s="14">
        <v>55</v>
      </c>
      <c r="G96" s="13">
        <f t="shared" si="21"/>
        <v>0</v>
      </c>
      <c r="H96" s="21">
        <v>0</v>
      </c>
      <c r="I96" s="13">
        <f t="shared" si="22"/>
        <v>0</v>
      </c>
      <c r="J96" s="14">
        <f t="shared" si="23"/>
        <v>0</v>
      </c>
      <c r="K96" s="68"/>
      <c r="L96" s="68"/>
      <c r="M96" s="68"/>
      <c r="N96" s="68"/>
    </row>
    <row r="97" spans="1:14" s="8" customFormat="1" hidden="1">
      <c r="A97" s="82"/>
      <c r="B97" s="95"/>
      <c r="C97" s="80">
        <v>0</v>
      </c>
      <c r="D97" s="80">
        <v>0</v>
      </c>
      <c r="E97" s="35">
        <f t="shared" si="24"/>
        <v>0</v>
      </c>
      <c r="F97" s="14">
        <v>55</v>
      </c>
      <c r="G97" s="13">
        <f t="shared" si="21"/>
        <v>0</v>
      </c>
      <c r="H97" s="21">
        <v>0</v>
      </c>
      <c r="I97" s="13">
        <f t="shared" si="22"/>
        <v>0</v>
      </c>
      <c r="J97" s="14">
        <f t="shared" si="23"/>
        <v>0</v>
      </c>
      <c r="K97" s="68"/>
      <c r="L97" s="68"/>
      <c r="M97" s="68"/>
      <c r="N97" s="68"/>
    </row>
    <row r="98" spans="1:14" s="8" customFormat="1" hidden="1">
      <c r="A98" s="82"/>
      <c r="B98" s="95"/>
      <c r="C98" s="80">
        <v>0</v>
      </c>
      <c r="D98" s="80">
        <v>0</v>
      </c>
      <c r="E98" s="35">
        <f t="shared" si="24"/>
        <v>0</v>
      </c>
      <c r="F98" s="14">
        <v>55</v>
      </c>
      <c r="G98" s="13">
        <f t="shared" si="21"/>
        <v>0</v>
      </c>
      <c r="H98" s="21">
        <v>0</v>
      </c>
      <c r="I98" s="13">
        <f t="shared" si="22"/>
        <v>0</v>
      </c>
      <c r="J98" s="14">
        <f t="shared" si="23"/>
        <v>0</v>
      </c>
      <c r="K98" s="68"/>
      <c r="L98" s="68"/>
      <c r="M98" s="68"/>
      <c r="N98" s="68"/>
    </row>
    <row r="99" spans="1:14" s="8" customFormat="1" hidden="1">
      <c r="A99" s="82"/>
      <c r="B99" s="95"/>
      <c r="C99" s="80">
        <v>0</v>
      </c>
      <c r="D99" s="80">
        <v>0</v>
      </c>
      <c r="E99" s="35">
        <f t="shared" si="24"/>
        <v>0</v>
      </c>
      <c r="F99" s="14">
        <v>55</v>
      </c>
      <c r="G99" s="13">
        <f t="shared" si="21"/>
        <v>0</v>
      </c>
      <c r="H99" s="21">
        <v>0</v>
      </c>
      <c r="I99" s="13">
        <f t="shared" si="22"/>
        <v>0</v>
      </c>
      <c r="J99" s="14">
        <f t="shared" si="23"/>
        <v>0</v>
      </c>
      <c r="K99" s="68"/>
      <c r="L99" s="68"/>
      <c r="M99" s="68"/>
      <c r="N99" s="68"/>
    </row>
    <row r="100" spans="1:14" s="8" customFormat="1" hidden="1">
      <c r="A100" s="82"/>
      <c r="B100" s="95"/>
      <c r="C100" s="80">
        <v>0</v>
      </c>
      <c r="D100" s="80">
        <v>0</v>
      </c>
      <c r="E100" s="35">
        <f t="shared" si="24"/>
        <v>0</v>
      </c>
      <c r="F100" s="14">
        <v>55</v>
      </c>
      <c r="G100" s="13">
        <f t="shared" si="21"/>
        <v>0</v>
      </c>
      <c r="H100" s="21">
        <v>0</v>
      </c>
      <c r="I100" s="13">
        <f t="shared" si="22"/>
        <v>0</v>
      </c>
      <c r="J100" s="14">
        <f t="shared" si="23"/>
        <v>0</v>
      </c>
      <c r="K100" s="68"/>
      <c r="L100" s="68"/>
      <c r="M100" s="68"/>
      <c r="N100" s="68"/>
    </row>
    <row r="101" spans="1:14" s="8" customFormat="1" hidden="1">
      <c r="A101" s="82"/>
      <c r="B101" s="95"/>
      <c r="C101" s="80">
        <v>0</v>
      </c>
      <c r="D101" s="80">
        <v>0</v>
      </c>
      <c r="E101" s="35">
        <f t="shared" si="24"/>
        <v>0</v>
      </c>
      <c r="F101" s="14">
        <v>55</v>
      </c>
      <c r="G101" s="13">
        <f t="shared" si="21"/>
        <v>0</v>
      </c>
      <c r="H101" s="21">
        <v>0</v>
      </c>
      <c r="I101" s="13">
        <f t="shared" si="22"/>
        <v>0</v>
      </c>
      <c r="J101" s="14">
        <f t="shared" si="23"/>
        <v>0</v>
      </c>
      <c r="K101" s="68"/>
      <c r="L101" s="68"/>
      <c r="M101" s="68"/>
      <c r="N101" s="68"/>
    </row>
    <row r="102" spans="1:14" s="8" customFormat="1" hidden="1">
      <c r="A102" s="82"/>
      <c r="B102" s="95"/>
      <c r="C102" s="80">
        <v>0</v>
      </c>
      <c r="D102" s="80">
        <v>0</v>
      </c>
      <c r="E102" s="35">
        <f t="shared" si="24"/>
        <v>0</v>
      </c>
      <c r="F102" s="14">
        <v>55</v>
      </c>
      <c r="G102" s="13">
        <f t="shared" si="21"/>
        <v>0</v>
      </c>
      <c r="H102" s="21">
        <v>0</v>
      </c>
      <c r="I102" s="13">
        <f t="shared" si="22"/>
        <v>0</v>
      </c>
      <c r="J102" s="14">
        <f t="shared" si="23"/>
        <v>0</v>
      </c>
      <c r="K102" s="68"/>
      <c r="L102" s="68"/>
      <c r="M102" s="68"/>
      <c r="N102" s="68"/>
    </row>
    <row r="103" spans="1:14" s="8" customFormat="1" hidden="1">
      <c r="A103" s="82"/>
      <c r="B103" s="95"/>
      <c r="C103" s="80">
        <v>0</v>
      </c>
      <c r="D103" s="80">
        <v>0</v>
      </c>
      <c r="E103" s="35">
        <f t="shared" si="24"/>
        <v>0</v>
      </c>
      <c r="F103" s="14">
        <v>55</v>
      </c>
      <c r="G103" s="13">
        <f t="shared" si="21"/>
        <v>0</v>
      </c>
      <c r="H103" s="21">
        <v>0</v>
      </c>
      <c r="I103" s="13">
        <f t="shared" si="22"/>
        <v>0</v>
      </c>
      <c r="J103" s="14">
        <f t="shared" si="23"/>
        <v>0</v>
      </c>
      <c r="K103" s="68"/>
      <c r="L103" s="68"/>
      <c r="M103" s="68"/>
      <c r="N103" s="68"/>
    </row>
    <row r="104" spans="1:14" s="8" customFormat="1" hidden="1">
      <c r="A104" s="82"/>
      <c r="B104" s="95"/>
      <c r="C104" s="80">
        <v>0</v>
      </c>
      <c r="D104" s="80">
        <v>0</v>
      </c>
      <c r="E104" s="35">
        <f t="shared" si="24"/>
        <v>0</v>
      </c>
      <c r="F104" s="14">
        <v>55</v>
      </c>
      <c r="G104" s="13">
        <f t="shared" si="21"/>
        <v>0</v>
      </c>
      <c r="H104" s="21">
        <v>0</v>
      </c>
      <c r="I104" s="13">
        <f t="shared" si="22"/>
        <v>0</v>
      </c>
      <c r="J104" s="14">
        <f t="shared" si="23"/>
        <v>0</v>
      </c>
      <c r="K104" s="68"/>
      <c r="L104" s="68"/>
      <c r="M104" s="68"/>
      <c r="N104" s="68"/>
    </row>
    <row r="105" spans="1:14" s="8" customFormat="1" hidden="1">
      <c r="A105" s="82"/>
      <c r="B105" s="95"/>
      <c r="C105" s="80">
        <v>0</v>
      </c>
      <c r="D105" s="80">
        <v>0</v>
      </c>
      <c r="E105" s="35">
        <f t="shared" si="24"/>
        <v>0</v>
      </c>
      <c r="F105" s="14">
        <v>55</v>
      </c>
      <c r="G105" s="13">
        <f t="shared" si="21"/>
        <v>0</v>
      </c>
      <c r="H105" s="21">
        <v>0</v>
      </c>
      <c r="I105" s="13">
        <f t="shared" si="22"/>
        <v>0</v>
      </c>
      <c r="J105" s="14">
        <f t="shared" si="23"/>
        <v>0</v>
      </c>
      <c r="K105" s="68"/>
      <c r="L105" s="68"/>
      <c r="M105" s="68"/>
      <c r="N105" s="68"/>
    </row>
    <row r="106" spans="1:14" s="8" customFormat="1" hidden="1">
      <c r="A106" s="82"/>
      <c r="B106" s="95"/>
      <c r="C106" s="80">
        <v>0</v>
      </c>
      <c r="D106" s="80">
        <v>0</v>
      </c>
      <c r="E106" s="35">
        <f t="shared" si="24"/>
        <v>0</v>
      </c>
      <c r="F106" s="14">
        <v>55</v>
      </c>
      <c r="G106" s="13">
        <f t="shared" si="21"/>
        <v>0</v>
      </c>
      <c r="H106" s="21">
        <v>0</v>
      </c>
      <c r="I106" s="13">
        <f t="shared" si="22"/>
        <v>0</v>
      </c>
      <c r="J106" s="14">
        <f t="shared" si="23"/>
        <v>0</v>
      </c>
      <c r="K106" s="68"/>
      <c r="L106" s="68"/>
      <c r="M106" s="68"/>
      <c r="N106" s="68"/>
    </row>
    <row r="107" spans="1:14" s="8" customFormat="1" hidden="1">
      <c r="A107" s="82"/>
      <c r="B107" s="95"/>
      <c r="C107" s="80">
        <v>0</v>
      </c>
      <c r="D107" s="80">
        <v>0</v>
      </c>
      <c r="E107" s="35">
        <f t="shared" si="24"/>
        <v>0</v>
      </c>
      <c r="F107" s="14">
        <v>55</v>
      </c>
      <c r="G107" s="13">
        <f t="shared" si="21"/>
        <v>0</v>
      </c>
      <c r="H107" s="21">
        <v>0</v>
      </c>
      <c r="I107" s="13">
        <f t="shared" si="22"/>
        <v>0</v>
      </c>
      <c r="J107" s="14">
        <f t="shared" si="23"/>
        <v>0</v>
      </c>
      <c r="K107" s="68"/>
      <c r="L107" s="68"/>
      <c r="M107" s="68"/>
      <c r="N107" s="68"/>
    </row>
    <row r="108" spans="1:14" s="8" customFormat="1" hidden="1">
      <c r="A108" s="82"/>
      <c r="B108" s="95"/>
      <c r="C108" s="80">
        <v>0</v>
      </c>
      <c r="D108" s="80">
        <v>0</v>
      </c>
      <c r="E108" s="35">
        <f t="shared" si="24"/>
        <v>0</v>
      </c>
      <c r="F108" s="14">
        <v>55</v>
      </c>
      <c r="G108" s="13">
        <f t="shared" si="21"/>
        <v>0</v>
      </c>
      <c r="H108" s="21">
        <v>0</v>
      </c>
      <c r="I108" s="13">
        <f t="shared" si="22"/>
        <v>0</v>
      </c>
      <c r="J108" s="14">
        <f t="shared" si="23"/>
        <v>0</v>
      </c>
      <c r="K108" s="68"/>
      <c r="L108" s="68"/>
      <c r="M108" s="68"/>
      <c r="N108" s="68"/>
    </row>
    <row r="109" spans="1:14" s="8" customFormat="1" hidden="1">
      <c r="A109" s="82"/>
      <c r="B109" s="95"/>
      <c r="C109" s="80">
        <v>0</v>
      </c>
      <c r="D109" s="80">
        <v>0</v>
      </c>
      <c r="E109" s="35">
        <f t="shared" si="24"/>
        <v>0</v>
      </c>
      <c r="F109" s="14">
        <v>55</v>
      </c>
      <c r="G109" s="13">
        <f t="shared" si="21"/>
        <v>0</v>
      </c>
      <c r="H109" s="21">
        <v>0</v>
      </c>
      <c r="I109" s="13">
        <f t="shared" si="22"/>
        <v>0</v>
      </c>
      <c r="J109" s="14">
        <f t="shared" si="23"/>
        <v>0</v>
      </c>
      <c r="K109" s="68"/>
      <c r="L109" s="68"/>
      <c r="M109" s="68"/>
      <c r="N109" s="68"/>
    </row>
    <row r="110" spans="1:14" s="8" customFormat="1" hidden="1">
      <c r="A110" s="82"/>
      <c r="B110" s="95"/>
      <c r="C110" s="80">
        <v>0</v>
      </c>
      <c r="D110" s="80">
        <v>0</v>
      </c>
      <c r="E110" s="35">
        <f t="shared" si="24"/>
        <v>0</v>
      </c>
      <c r="F110" s="14">
        <v>55</v>
      </c>
      <c r="G110" s="13">
        <f t="shared" si="21"/>
        <v>0</v>
      </c>
      <c r="H110" s="21">
        <v>0</v>
      </c>
      <c r="I110" s="13">
        <f t="shared" si="22"/>
        <v>0</v>
      </c>
      <c r="J110" s="14">
        <f t="shared" si="23"/>
        <v>0</v>
      </c>
      <c r="K110" s="68"/>
      <c r="L110" s="68"/>
      <c r="M110" s="68"/>
      <c r="N110" s="68"/>
    </row>
    <row r="111" spans="1:14" s="8" customFormat="1" hidden="1">
      <c r="A111" s="82"/>
      <c r="B111" s="95"/>
      <c r="C111" s="80">
        <v>0</v>
      </c>
      <c r="D111" s="80">
        <v>0</v>
      </c>
      <c r="E111" s="35">
        <f t="shared" si="24"/>
        <v>0</v>
      </c>
      <c r="F111" s="14">
        <v>55</v>
      </c>
      <c r="G111" s="13">
        <f t="shared" si="21"/>
        <v>0</v>
      </c>
      <c r="H111" s="21">
        <v>0</v>
      </c>
      <c r="I111" s="13">
        <f t="shared" si="22"/>
        <v>0</v>
      </c>
      <c r="J111" s="14">
        <f t="shared" si="23"/>
        <v>0</v>
      </c>
      <c r="K111" s="68"/>
      <c r="L111" s="68"/>
      <c r="M111" s="68"/>
      <c r="N111" s="68"/>
    </row>
    <row r="112" spans="1:14" s="8" customFormat="1" hidden="1">
      <c r="A112" s="82"/>
      <c r="B112" s="95"/>
      <c r="C112" s="80">
        <v>0</v>
      </c>
      <c r="D112" s="80">
        <v>0</v>
      </c>
      <c r="E112" s="35">
        <f t="shared" si="24"/>
        <v>0</v>
      </c>
      <c r="F112" s="14">
        <v>55</v>
      </c>
      <c r="G112" s="13">
        <f t="shared" si="21"/>
        <v>0</v>
      </c>
      <c r="H112" s="21">
        <v>0</v>
      </c>
      <c r="I112" s="13">
        <f t="shared" si="22"/>
        <v>0</v>
      </c>
      <c r="J112" s="14">
        <f t="shared" si="23"/>
        <v>0</v>
      </c>
      <c r="K112" s="68"/>
      <c r="L112" s="68"/>
      <c r="M112" s="68"/>
      <c r="N112" s="68"/>
    </row>
    <row r="113" spans="1:14" s="8" customFormat="1" hidden="1">
      <c r="A113" s="139"/>
      <c r="B113" s="95"/>
      <c r="C113" s="80">
        <v>0</v>
      </c>
      <c r="D113" s="80">
        <v>0</v>
      </c>
      <c r="E113" s="35">
        <f t="shared" si="24"/>
        <v>0</v>
      </c>
      <c r="F113" s="14">
        <v>55</v>
      </c>
      <c r="G113" s="13">
        <f t="shared" si="21"/>
        <v>0</v>
      </c>
      <c r="H113" s="21">
        <v>0</v>
      </c>
      <c r="I113" s="13">
        <f t="shared" si="22"/>
        <v>0</v>
      </c>
      <c r="J113" s="14">
        <f t="shared" si="23"/>
        <v>0</v>
      </c>
      <c r="K113" s="68"/>
      <c r="L113" s="68"/>
      <c r="M113" s="68"/>
      <c r="N113" s="68"/>
    </row>
    <row r="114" spans="1:14" s="8" customFormat="1" hidden="1">
      <c r="A114" s="139"/>
      <c r="B114" s="95"/>
      <c r="C114" s="80">
        <v>0</v>
      </c>
      <c r="D114" s="80">
        <v>0</v>
      </c>
      <c r="E114" s="35">
        <f t="shared" si="24"/>
        <v>0</v>
      </c>
      <c r="F114" s="14">
        <v>55</v>
      </c>
      <c r="G114" s="13">
        <f t="shared" si="21"/>
        <v>0</v>
      </c>
      <c r="H114" s="21">
        <v>0</v>
      </c>
      <c r="I114" s="13">
        <f t="shared" si="22"/>
        <v>0</v>
      </c>
      <c r="J114" s="14">
        <f t="shared" si="23"/>
        <v>0</v>
      </c>
      <c r="K114" s="68"/>
      <c r="L114" s="68"/>
      <c r="M114" s="68"/>
      <c r="N114" s="68"/>
    </row>
    <row r="115" spans="1:14" s="8" customFormat="1" hidden="1">
      <c r="A115" s="82"/>
      <c r="B115" s="95"/>
      <c r="C115" s="80">
        <v>0</v>
      </c>
      <c r="D115" s="80">
        <v>0</v>
      </c>
      <c r="E115" s="35">
        <f t="shared" si="24"/>
        <v>0</v>
      </c>
      <c r="F115" s="14">
        <v>55</v>
      </c>
      <c r="G115" s="13">
        <f t="shared" si="21"/>
        <v>0</v>
      </c>
      <c r="H115" s="21">
        <v>0</v>
      </c>
      <c r="I115" s="13">
        <f t="shared" si="22"/>
        <v>0</v>
      </c>
      <c r="J115" s="14">
        <f t="shared" si="23"/>
        <v>0</v>
      </c>
      <c r="K115" s="68"/>
      <c r="L115" s="68"/>
      <c r="M115" s="68"/>
      <c r="N115" s="68"/>
    </row>
    <row r="116" spans="1:14" s="8" customFormat="1" hidden="1">
      <c r="A116" s="82"/>
      <c r="B116" s="95"/>
      <c r="C116" s="80">
        <v>0</v>
      </c>
      <c r="D116" s="80">
        <v>0</v>
      </c>
      <c r="E116" s="35">
        <f t="shared" si="24"/>
        <v>0</v>
      </c>
      <c r="F116" s="14">
        <v>55</v>
      </c>
      <c r="G116" s="13">
        <f t="shared" si="21"/>
        <v>0</v>
      </c>
      <c r="H116" s="21">
        <v>0</v>
      </c>
      <c r="I116" s="13">
        <f t="shared" si="22"/>
        <v>0</v>
      </c>
      <c r="J116" s="14">
        <f t="shared" si="23"/>
        <v>0</v>
      </c>
      <c r="K116" s="68"/>
      <c r="L116" s="68"/>
      <c r="M116" s="68"/>
      <c r="N116" s="68"/>
    </row>
    <row r="117" spans="1:14" s="8" customFormat="1" hidden="1">
      <c r="A117" s="82"/>
      <c r="B117" s="95"/>
      <c r="C117" s="80">
        <v>0</v>
      </c>
      <c r="D117" s="80">
        <v>0</v>
      </c>
      <c r="E117" s="35">
        <f t="shared" si="24"/>
        <v>0</v>
      </c>
      <c r="F117" s="14">
        <v>55</v>
      </c>
      <c r="G117" s="13">
        <f t="shared" si="21"/>
        <v>0</v>
      </c>
      <c r="H117" s="21">
        <v>0</v>
      </c>
      <c r="I117" s="13">
        <f t="shared" si="22"/>
        <v>0</v>
      </c>
      <c r="J117" s="14">
        <f t="shared" ref="J117" si="25">I117*1.15</f>
        <v>0</v>
      </c>
      <c r="K117" s="68"/>
    </row>
    <row r="118" spans="1:14" s="8" customFormat="1">
      <c r="A118" s="222" t="s">
        <v>72</v>
      </c>
      <c r="B118" s="223"/>
      <c r="C118" s="223"/>
      <c r="D118" s="223"/>
      <c r="E118" s="223"/>
      <c r="F118" s="223"/>
      <c r="G118" s="223"/>
      <c r="H118" s="224"/>
      <c r="I118" s="24">
        <f>SUM(I88:I117)</f>
        <v>1738.5</v>
      </c>
      <c r="J118" s="24">
        <f>SUM(J88:J117)</f>
        <v>1999.2749999999996</v>
      </c>
      <c r="K118" s="68"/>
    </row>
    <row r="119" spans="1:14" s="8" customFormat="1">
      <c r="A119" s="9"/>
      <c r="B119" s="19"/>
      <c r="C119" s="66" t="s">
        <v>55</v>
      </c>
      <c r="D119" s="66" t="s">
        <v>50</v>
      </c>
      <c r="E119" s="67" t="s">
        <v>73</v>
      </c>
      <c r="F119" s="65"/>
      <c r="G119" s="10"/>
      <c r="H119" s="10"/>
      <c r="I119" s="10"/>
      <c r="J119" s="10"/>
      <c r="K119" s="68"/>
    </row>
    <row r="120" spans="1:14" s="8" customFormat="1">
      <c r="A120" s="201" t="s">
        <v>74</v>
      </c>
      <c r="B120" s="202"/>
      <c r="C120" s="202"/>
      <c r="D120" s="202"/>
      <c r="E120" s="202"/>
      <c r="F120" s="202"/>
      <c r="G120" s="202"/>
      <c r="H120" s="202"/>
      <c r="I120" s="202"/>
      <c r="J120" s="203"/>
      <c r="K120" s="68"/>
    </row>
    <row r="121" spans="1:14" s="8" customFormat="1">
      <c r="A121" s="83"/>
      <c r="B121" s="167" t="s">
        <v>61</v>
      </c>
      <c r="C121" s="81">
        <v>2</v>
      </c>
      <c r="D121" s="81">
        <v>6</v>
      </c>
      <c r="E121" s="35">
        <f t="shared" ref="E121:E123" si="26">(D121*C121)</f>
        <v>12</v>
      </c>
      <c r="F121" s="14">
        <v>47</v>
      </c>
      <c r="G121" s="13">
        <f>E121*F121</f>
        <v>564</v>
      </c>
      <c r="H121" s="21">
        <v>0</v>
      </c>
      <c r="I121" s="13">
        <f>G121-H121</f>
        <v>564</v>
      </c>
      <c r="J121" s="14">
        <f>I121*1.15</f>
        <v>648.59999999999991</v>
      </c>
      <c r="K121" s="68"/>
    </row>
    <row r="122" spans="1:14" s="8" customFormat="1">
      <c r="A122" s="83"/>
      <c r="B122" s="167" t="s">
        <v>75</v>
      </c>
      <c r="C122" s="81">
        <v>2</v>
      </c>
      <c r="D122" s="81">
        <v>4</v>
      </c>
      <c r="E122" s="35">
        <f t="shared" si="26"/>
        <v>8</v>
      </c>
      <c r="F122" s="14">
        <v>47</v>
      </c>
      <c r="G122" s="13">
        <f t="shared" ref="G122:G123" si="27">E122*F122</f>
        <v>376</v>
      </c>
      <c r="H122" s="21">
        <v>0</v>
      </c>
      <c r="I122" s="13">
        <f t="shared" ref="I122:I123" si="28">G122-H122</f>
        <v>376</v>
      </c>
      <c r="J122" s="14">
        <f t="shared" ref="J122:J123" si="29">I122*1.15</f>
        <v>432.4</v>
      </c>
      <c r="K122" s="68"/>
    </row>
    <row r="123" spans="1:14" s="8" customFormat="1" hidden="1">
      <c r="A123" s="82"/>
      <c r="B123" s="95"/>
      <c r="C123" s="81">
        <v>0</v>
      </c>
      <c r="D123" s="81">
        <v>0</v>
      </c>
      <c r="E123" s="35">
        <f t="shared" si="26"/>
        <v>0</v>
      </c>
      <c r="F123" s="14">
        <v>46</v>
      </c>
      <c r="G123" s="13">
        <f t="shared" si="27"/>
        <v>0</v>
      </c>
      <c r="H123" s="21">
        <v>0</v>
      </c>
      <c r="I123" s="13">
        <f t="shared" si="28"/>
        <v>0</v>
      </c>
      <c r="J123" s="14">
        <f t="shared" si="29"/>
        <v>0</v>
      </c>
      <c r="K123" s="68"/>
    </row>
    <row r="124" spans="1:14" s="8" customFormat="1" hidden="1">
      <c r="A124" s="83"/>
      <c r="B124" s="96"/>
      <c r="C124" s="81">
        <v>0</v>
      </c>
      <c r="D124" s="81">
        <v>0</v>
      </c>
      <c r="E124" s="35">
        <f t="shared" ref="E124:E150" si="30">(D124*C124)</f>
        <v>0</v>
      </c>
      <c r="F124" s="14">
        <v>46</v>
      </c>
      <c r="G124" s="13">
        <f t="shared" ref="G124:G150" si="31">E124*F124</f>
        <v>0</v>
      </c>
      <c r="H124" s="21">
        <v>0</v>
      </c>
      <c r="I124" s="13">
        <f t="shared" ref="I124:I150" si="32">G124-H124</f>
        <v>0</v>
      </c>
      <c r="J124" s="14">
        <f t="shared" ref="J124:J150" si="33">I124*1.15</f>
        <v>0</v>
      </c>
      <c r="K124" s="68"/>
    </row>
    <row r="125" spans="1:14" s="8" customFormat="1" hidden="1">
      <c r="A125" s="83"/>
      <c r="B125" s="96"/>
      <c r="C125" s="81">
        <v>0</v>
      </c>
      <c r="D125" s="81">
        <v>0</v>
      </c>
      <c r="E125" s="35">
        <f t="shared" si="30"/>
        <v>0</v>
      </c>
      <c r="F125" s="14">
        <v>46</v>
      </c>
      <c r="G125" s="13">
        <f t="shared" si="31"/>
        <v>0</v>
      </c>
      <c r="H125" s="21">
        <v>0</v>
      </c>
      <c r="I125" s="13">
        <f t="shared" si="32"/>
        <v>0</v>
      </c>
      <c r="J125" s="14">
        <f t="shared" si="33"/>
        <v>0</v>
      </c>
      <c r="K125" s="68"/>
    </row>
    <row r="126" spans="1:14" s="8" customFormat="1" hidden="1">
      <c r="A126" s="83"/>
      <c r="B126" s="96"/>
      <c r="C126" s="81">
        <v>0</v>
      </c>
      <c r="D126" s="81">
        <v>0</v>
      </c>
      <c r="E126" s="35">
        <f t="shared" si="30"/>
        <v>0</v>
      </c>
      <c r="F126" s="14">
        <v>46</v>
      </c>
      <c r="G126" s="13">
        <f t="shared" si="31"/>
        <v>0</v>
      </c>
      <c r="H126" s="21">
        <v>0</v>
      </c>
      <c r="I126" s="13">
        <f t="shared" si="32"/>
        <v>0</v>
      </c>
      <c r="J126" s="14">
        <f t="shared" si="33"/>
        <v>0</v>
      </c>
      <c r="K126" s="68"/>
    </row>
    <row r="127" spans="1:14" s="8" customFormat="1" hidden="1">
      <c r="A127" s="83"/>
      <c r="B127" s="96"/>
      <c r="C127" s="81">
        <v>0</v>
      </c>
      <c r="D127" s="81">
        <v>0</v>
      </c>
      <c r="E127" s="35">
        <f t="shared" si="30"/>
        <v>0</v>
      </c>
      <c r="F127" s="14">
        <v>46</v>
      </c>
      <c r="G127" s="13">
        <f t="shared" si="31"/>
        <v>0</v>
      </c>
      <c r="H127" s="21">
        <v>0</v>
      </c>
      <c r="I127" s="13">
        <f t="shared" si="32"/>
        <v>0</v>
      </c>
      <c r="J127" s="14">
        <f t="shared" si="33"/>
        <v>0</v>
      </c>
      <c r="K127" s="68"/>
    </row>
    <row r="128" spans="1:14" s="8" customFormat="1" hidden="1">
      <c r="A128" s="83"/>
      <c r="B128" s="96"/>
      <c r="C128" s="81">
        <v>0</v>
      </c>
      <c r="D128" s="81">
        <v>0</v>
      </c>
      <c r="E128" s="35">
        <f t="shared" si="30"/>
        <v>0</v>
      </c>
      <c r="F128" s="14">
        <v>46</v>
      </c>
      <c r="G128" s="13">
        <f t="shared" si="31"/>
        <v>0</v>
      </c>
      <c r="H128" s="21">
        <v>0</v>
      </c>
      <c r="I128" s="13">
        <f t="shared" si="32"/>
        <v>0</v>
      </c>
      <c r="J128" s="14">
        <f t="shared" si="33"/>
        <v>0</v>
      </c>
      <c r="K128" s="68"/>
    </row>
    <row r="129" spans="1:11" s="8" customFormat="1" hidden="1">
      <c r="A129" s="83"/>
      <c r="B129" s="96"/>
      <c r="C129" s="81">
        <v>0</v>
      </c>
      <c r="D129" s="81">
        <v>0</v>
      </c>
      <c r="E129" s="35">
        <f t="shared" si="30"/>
        <v>0</v>
      </c>
      <c r="F129" s="14">
        <v>46</v>
      </c>
      <c r="G129" s="13">
        <f t="shared" si="31"/>
        <v>0</v>
      </c>
      <c r="H129" s="21">
        <v>0</v>
      </c>
      <c r="I129" s="13">
        <f t="shared" si="32"/>
        <v>0</v>
      </c>
      <c r="J129" s="14">
        <f t="shared" si="33"/>
        <v>0</v>
      </c>
      <c r="K129" s="68"/>
    </row>
    <row r="130" spans="1:11" s="8" customFormat="1" hidden="1">
      <c r="A130" s="83"/>
      <c r="B130" s="96"/>
      <c r="C130" s="81">
        <v>0</v>
      </c>
      <c r="D130" s="81">
        <v>0</v>
      </c>
      <c r="E130" s="35">
        <f t="shared" si="30"/>
        <v>0</v>
      </c>
      <c r="F130" s="14">
        <v>46</v>
      </c>
      <c r="G130" s="13">
        <f t="shared" si="31"/>
        <v>0</v>
      </c>
      <c r="H130" s="21">
        <v>0</v>
      </c>
      <c r="I130" s="13">
        <f t="shared" si="32"/>
        <v>0</v>
      </c>
      <c r="J130" s="14">
        <f t="shared" si="33"/>
        <v>0</v>
      </c>
      <c r="K130" s="68"/>
    </row>
    <row r="131" spans="1:11" s="8" customFormat="1" hidden="1">
      <c r="A131" s="83"/>
      <c r="B131" s="96"/>
      <c r="C131" s="81">
        <v>0</v>
      </c>
      <c r="D131" s="81">
        <v>0</v>
      </c>
      <c r="E131" s="35">
        <f t="shared" si="30"/>
        <v>0</v>
      </c>
      <c r="F131" s="14">
        <v>46</v>
      </c>
      <c r="G131" s="13">
        <f t="shared" si="31"/>
        <v>0</v>
      </c>
      <c r="H131" s="21">
        <v>0</v>
      </c>
      <c r="I131" s="13">
        <f t="shared" si="32"/>
        <v>0</v>
      </c>
      <c r="J131" s="14">
        <f t="shared" si="33"/>
        <v>0</v>
      </c>
      <c r="K131" s="68"/>
    </row>
    <row r="132" spans="1:11" s="8" customFormat="1" hidden="1">
      <c r="A132" s="83"/>
      <c r="B132" s="96"/>
      <c r="C132" s="81">
        <v>0</v>
      </c>
      <c r="D132" s="81">
        <v>0</v>
      </c>
      <c r="E132" s="35">
        <f t="shared" si="30"/>
        <v>0</v>
      </c>
      <c r="F132" s="14">
        <v>46</v>
      </c>
      <c r="G132" s="13">
        <f t="shared" si="31"/>
        <v>0</v>
      </c>
      <c r="H132" s="21">
        <v>0</v>
      </c>
      <c r="I132" s="13">
        <f t="shared" si="32"/>
        <v>0</v>
      </c>
      <c r="J132" s="14">
        <f t="shared" si="33"/>
        <v>0</v>
      </c>
      <c r="K132" s="68"/>
    </row>
    <row r="133" spans="1:11" s="8" customFormat="1" hidden="1">
      <c r="A133" s="83"/>
      <c r="B133" s="96"/>
      <c r="C133" s="81">
        <v>0</v>
      </c>
      <c r="D133" s="81">
        <v>0</v>
      </c>
      <c r="E133" s="35">
        <f t="shared" si="30"/>
        <v>0</v>
      </c>
      <c r="F133" s="14">
        <v>46</v>
      </c>
      <c r="G133" s="13">
        <f t="shared" si="31"/>
        <v>0</v>
      </c>
      <c r="H133" s="21">
        <v>0</v>
      </c>
      <c r="I133" s="13">
        <f t="shared" si="32"/>
        <v>0</v>
      </c>
      <c r="J133" s="14">
        <f t="shared" si="33"/>
        <v>0</v>
      </c>
      <c r="K133" s="68"/>
    </row>
    <row r="134" spans="1:11" s="8" customFormat="1" hidden="1">
      <c r="A134" s="83"/>
      <c r="B134" s="96"/>
      <c r="C134" s="81">
        <v>0</v>
      </c>
      <c r="D134" s="81">
        <v>0</v>
      </c>
      <c r="E134" s="35">
        <f t="shared" si="30"/>
        <v>0</v>
      </c>
      <c r="F134" s="14">
        <v>46</v>
      </c>
      <c r="G134" s="13">
        <f t="shared" si="31"/>
        <v>0</v>
      </c>
      <c r="H134" s="21">
        <v>0</v>
      </c>
      <c r="I134" s="13">
        <f t="shared" si="32"/>
        <v>0</v>
      </c>
      <c r="J134" s="14">
        <f t="shared" si="33"/>
        <v>0</v>
      </c>
      <c r="K134" s="68"/>
    </row>
    <row r="135" spans="1:11" s="8" customFormat="1" hidden="1">
      <c r="A135" s="83"/>
      <c r="B135" s="96"/>
      <c r="C135" s="81">
        <v>0</v>
      </c>
      <c r="D135" s="81">
        <v>0</v>
      </c>
      <c r="E135" s="35">
        <f t="shared" si="30"/>
        <v>0</v>
      </c>
      <c r="F135" s="14">
        <v>46</v>
      </c>
      <c r="G135" s="13">
        <f t="shared" si="31"/>
        <v>0</v>
      </c>
      <c r="H135" s="21">
        <v>0</v>
      </c>
      <c r="I135" s="13">
        <f t="shared" si="32"/>
        <v>0</v>
      </c>
      <c r="J135" s="14">
        <f t="shared" si="33"/>
        <v>0</v>
      </c>
      <c r="K135" s="68"/>
    </row>
    <row r="136" spans="1:11" s="8" customFormat="1" hidden="1">
      <c r="A136" s="83"/>
      <c r="B136" s="96"/>
      <c r="C136" s="81">
        <v>0</v>
      </c>
      <c r="D136" s="81">
        <v>0</v>
      </c>
      <c r="E136" s="35">
        <f t="shared" si="30"/>
        <v>0</v>
      </c>
      <c r="F136" s="14">
        <v>46</v>
      </c>
      <c r="G136" s="13">
        <f t="shared" si="31"/>
        <v>0</v>
      </c>
      <c r="H136" s="21">
        <v>0</v>
      </c>
      <c r="I136" s="13">
        <f t="shared" si="32"/>
        <v>0</v>
      </c>
      <c r="J136" s="14">
        <f t="shared" si="33"/>
        <v>0</v>
      </c>
      <c r="K136" s="68"/>
    </row>
    <row r="137" spans="1:11" s="8" customFormat="1" hidden="1">
      <c r="A137" s="83"/>
      <c r="B137" s="96"/>
      <c r="C137" s="81">
        <v>0</v>
      </c>
      <c r="D137" s="81">
        <v>0</v>
      </c>
      <c r="E137" s="35">
        <f t="shared" si="30"/>
        <v>0</v>
      </c>
      <c r="F137" s="14">
        <v>46</v>
      </c>
      <c r="G137" s="13">
        <f t="shared" si="31"/>
        <v>0</v>
      </c>
      <c r="H137" s="21">
        <v>0</v>
      </c>
      <c r="I137" s="13">
        <f t="shared" si="32"/>
        <v>0</v>
      </c>
      <c r="J137" s="14">
        <f t="shared" si="33"/>
        <v>0</v>
      </c>
      <c r="K137" s="68"/>
    </row>
    <row r="138" spans="1:11" s="8" customFormat="1" hidden="1">
      <c r="A138" s="83"/>
      <c r="B138" s="96"/>
      <c r="C138" s="81">
        <v>0</v>
      </c>
      <c r="D138" s="81">
        <v>0</v>
      </c>
      <c r="E138" s="35">
        <f t="shared" si="30"/>
        <v>0</v>
      </c>
      <c r="F138" s="14">
        <v>46</v>
      </c>
      <c r="G138" s="13">
        <f t="shared" si="31"/>
        <v>0</v>
      </c>
      <c r="H138" s="21">
        <v>0</v>
      </c>
      <c r="I138" s="13">
        <f t="shared" si="32"/>
        <v>0</v>
      </c>
      <c r="J138" s="14">
        <f t="shared" si="33"/>
        <v>0</v>
      </c>
      <c r="K138" s="68"/>
    </row>
    <row r="139" spans="1:11" s="8" customFormat="1" hidden="1">
      <c r="A139" s="83"/>
      <c r="B139" s="96"/>
      <c r="C139" s="81">
        <v>0</v>
      </c>
      <c r="D139" s="81">
        <v>0</v>
      </c>
      <c r="E139" s="35">
        <f t="shared" si="30"/>
        <v>0</v>
      </c>
      <c r="F139" s="14">
        <v>46</v>
      </c>
      <c r="G139" s="13">
        <f t="shared" si="31"/>
        <v>0</v>
      </c>
      <c r="H139" s="21">
        <v>0</v>
      </c>
      <c r="I139" s="13">
        <f t="shared" si="32"/>
        <v>0</v>
      </c>
      <c r="J139" s="14">
        <f t="shared" si="33"/>
        <v>0</v>
      </c>
      <c r="K139" s="68"/>
    </row>
    <row r="140" spans="1:11" s="8" customFormat="1" hidden="1">
      <c r="A140" s="83"/>
      <c r="B140" s="96"/>
      <c r="C140" s="81">
        <v>0</v>
      </c>
      <c r="D140" s="81">
        <v>0</v>
      </c>
      <c r="E140" s="35">
        <f t="shared" si="30"/>
        <v>0</v>
      </c>
      <c r="F140" s="14">
        <v>46</v>
      </c>
      <c r="G140" s="13">
        <f t="shared" si="31"/>
        <v>0</v>
      </c>
      <c r="H140" s="21">
        <v>0</v>
      </c>
      <c r="I140" s="13">
        <f t="shared" si="32"/>
        <v>0</v>
      </c>
      <c r="J140" s="14">
        <f t="shared" si="33"/>
        <v>0</v>
      </c>
      <c r="K140" s="68"/>
    </row>
    <row r="141" spans="1:11" s="8" customFormat="1" hidden="1">
      <c r="A141" s="83"/>
      <c r="B141" s="96"/>
      <c r="C141" s="81">
        <v>0</v>
      </c>
      <c r="D141" s="81">
        <v>0</v>
      </c>
      <c r="E141" s="35">
        <f t="shared" si="30"/>
        <v>0</v>
      </c>
      <c r="F141" s="14">
        <v>46</v>
      </c>
      <c r="G141" s="13">
        <f t="shared" si="31"/>
        <v>0</v>
      </c>
      <c r="H141" s="21">
        <v>0</v>
      </c>
      <c r="I141" s="13">
        <f t="shared" si="32"/>
        <v>0</v>
      </c>
      <c r="J141" s="14">
        <f t="shared" si="33"/>
        <v>0</v>
      </c>
      <c r="K141" s="68"/>
    </row>
    <row r="142" spans="1:11" s="8" customFormat="1" hidden="1">
      <c r="A142" s="83"/>
      <c r="B142" s="96"/>
      <c r="C142" s="81">
        <v>0</v>
      </c>
      <c r="D142" s="81">
        <v>0</v>
      </c>
      <c r="E142" s="35">
        <f t="shared" si="30"/>
        <v>0</v>
      </c>
      <c r="F142" s="14">
        <v>46</v>
      </c>
      <c r="G142" s="13">
        <f t="shared" si="31"/>
        <v>0</v>
      </c>
      <c r="H142" s="21">
        <v>0</v>
      </c>
      <c r="I142" s="13">
        <f t="shared" si="32"/>
        <v>0</v>
      </c>
      <c r="J142" s="14">
        <f t="shared" si="33"/>
        <v>0</v>
      </c>
      <c r="K142" s="68"/>
    </row>
    <row r="143" spans="1:11" s="8" customFormat="1" hidden="1">
      <c r="A143" s="83"/>
      <c r="B143" s="96"/>
      <c r="C143" s="81">
        <v>0</v>
      </c>
      <c r="D143" s="81">
        <v>0</v>
      </c>
      <c r="E143" s="35">
        <f t="shared" si="30"/>
        <v>0</v>
      </c>
      <c r="F143" s="14">
        <v>46</v>
      </c>
      <c r="G143" s="13">
        <f t="shared" si="31"/>
        <v>0</v>
      </c>
      <c r="H143" s="21">
        <v>0</v>
      </c>
      <c r="I143" s="13">
        <f t="shared" si="32"/>
        <v>0</v>
      </c>
      <c r="J143" s="14">
        <f t="shared" si="33"/>
        <v>0</v>
      </c>
      <c r="K143" s="68"/>
    </row>
    <row r="144" spans="1:11" s="8" customFormat="1" hidden="1">
      <c r="A144" s="83"/>
      <c r="B144" s="96"/>
      <c r="C144" s="81">
        <v>0</v>
      </c>
      <c r="D144" s="81">
        <v>0</v>
      </c>
      <c r="E144" s="35">
        <f t="shared" si="30"/>
        <v>0</v>
      </c>
      <c r="F144" s="14">
        <v>46</v>
      </c>
      <c r="G144" s="13">
        <f t="shared" si="31"/>
        <v>0</v>
      </c>
      <c r="H144" s="21">
        <v>0</v>
      </c>
      <c r="I144" s="13">
        <f t="shared" si="32"/>
        <v>0</v>
      </c>
      <c r="J144" s="14">
        <f t="shared" si="33"/>
        <v>0</v>
      </c>
      <c r="K144" s="68"/>
    </row>
    <row r="145" spans="1:12" s="8" customFormat="1" hidden="1">
      <c r="A145" s="83"/>
      <c r="B145" s="96"/>
      <c r="C145" s="81">
        <v>0</v>
      </c>
      <c r="D145" s="81">
        <v>0</v>
      </c>
      <c r="E145" s="35">
        <f t="shared" si="30"/>
        <v>0</v>
      </c>
      <c r="F145" s="14">
        <v>46</v>
      </c>
      <c r="G145" s="13">
        <f t="shared" si="31"/>
        <v>0</v>
      </c>
      <c r="H145" s="21">
        <v>0</v>
      </c>
      <c r="I145" s="13">
        <f t="shared" si="32"/>
        <v>0</v>
      </c>
      <c r="J145" s="14">
        <f t="shared" si="33"/>
        <v>0</v>
      </c>
      <c r="K145" s="68"/>
    </row>
    <row r="146" spans="1:12" s="8" customFormat="1" hidden="1">
      <c r="A146" s="83"/>
      <c r="B146" s="96"/>
      <c r="C146" s="81">
        <v>0</v>
      </c>
      <c r="D146" s="81">
        <v>0</v>
      </c>
      <c r="E146" s="35">
        <f t="shared" si="30"/>
        <v>0</v>
      </c>
      <c r="F146" s="14">
        <v>46</v>
      </c>
      <c r="G146" s="13">
        <f t="shared" si="31"/>
        <v>0</v>
      </c>
      <c r="H146" s="21">
        <v>0</v>
      </c>
      <c r="I146" s="13">
        <f t="shared" si="32"/>
        <v>0</v>
      </c>
      <c r="J146" s="14">
        <f t="shared" si="33"/>
        <v>0</v>
      </c>
      <c r="K146" s="68"/>
    </row>
    <row r="147" spans="1:12" s="8" customFormat="1" hidden="1">
      <c r="A147" s="83"/>
      <c r="B147" s="96"/>
      <c r="C147" s="81">
        <v>0</v>
      </c>
      <c r="D147" s="81">
        <v>0</v>
      </c>
      <c r="E147" s="35">
        <f t="shared" si="30"/>
        <v>0</v>
      </c>
      <c r="F147" s="14">
        <v>46</v>
      </c>
      <c r="G147" s="13">
        <f t="shared" si="31"/>
        <v>0</v>
      </c>
      <c r="H147" s="21">
        <v>0</v>
      </c>
      <c r="I147" s="13">
        <f t="shared" si="32"/>
        <v>0</v>
      </c>
      <c r="J147" s="14">
        <f t="shared" si="33"/>
        <v>0</v>
      </c>
      <c r="K147" s="68"/>
    </row>
    <row r="148" spans="1:12" s="8" customFormat="1" hidden="1">
      <c r="A148" s="83"/>
      <c r="B148" s="96"/>
      <c r="C148" s="81">
        <v>0</v>
      </c>
      <c r="D148" s="81">
        <v>0</v>
      </c>
      <c r="E148" s="35">
        <f t="shared" si="30"/>
        <v>0</v>
      </c>
      <c r="F148" s="14">
        <v>46</v>
      </c>
      <c r="G148" s="13">
        <f t="shared" si="31"/>
        <v>0</v>
      </c>
      <c r="H148" s="21">
        <v>0</v>
      </c>
      <c r="I148" s="13">
        <f t="shared" si="32"/>
        <v>0</v>
      </c>
      <c r="J148" s="14">
        <f t="shared" si="33"/>
        <v>0</v>
      </c>
      <c r="K148" s="68"/>
    </row>
    <row r="149" spans="1:12" s="8" customFormat="1" hidden="1">
      <c r="A149" s="83"/>
      <c r="B149" s="96"/>
      <c r="C149" s="81">
        <v>0</v>
      </c>
      <c r="D149" s="81">
        <v>0</v>
      </c>
      <c r="E149" s="35">
        <f t="shared" si="30"/>
        <v>0</v>
      </c>
      <c r="F149" s="14">
        <v>46</v>
      </c>
      <c r="G149" s="13">
        <f t="shared" si="31"/>
        <v>0</v>
      </c>
      <c r="H149" s="21">
        <v>0</v>
      </c>
      <c r="I149" s="13">
        <f t="shared" si="32"/>
        <v>0</v>
      </c>
      <c r="J149" s="14">
        <f t="shared" si="33"/>
        <v>0</v>
      </c>
      <c r="K149" s="68"/>
    </row>
    <row r="150" spans="1:12" s="8" customFormat="1" hidden="1">
      <c r="A150" s="83"/>
      <c r="B150" s="96"/>
      <c r="C150" s="81">
        <v>0</v>
      </c>
      <c r="D150" s="81">
        <v>0</v>
      </c>
      <c r="E150" s="35">
        <f t="shared" si="30"/>
        <v>0</v>
      </c>
      <c r="F150" s="14">
        <v>46</v>
      </c>
      <c r="G150" s="13">
        <f t="shared" si="31"/>
        <v>0</v>
      </c>
      <c r="H150" s="21">
        <v>0</v>
      </c>
      <c r="I150" s="13">
        <f t="shared" si="32"/>
        <v>0</v>
      </c>
      <c r="J150" s="14">
        <f t="shared" si="33"/>
        <v>0</v>
      </c>
      <c r="K150" s="68"/>
    </row>
    <row r="151" spans="1:12" s="128" customFormat="1">
      <c r="A151" s="22"/>
      <c r="B151" s="23"/>
      <c r="C151" s="23"/>
      <c r="D151" s="23"/>
      <c r="E151" s="23"/>
      <c r="F151" s="25"/>
      <c r="G151" s="25"/>
      <c r="H151" s="26" t="s">
        <v>76</v>
      </c>
      <c r="I151" s="24">
        <f>SUM(I121:I150)</f>
        <v>940</v>
      </c>
      <c r="J151" s="24">
        <f>SUM(J121:J150)</f>
        <v>1081</v>
      </c>
      <c r="K151" s="127"/>
    </row>
    <row r="152" spans="1:12" s="128" customFormat="1">
      <c r="A152" s="213" t="s">
        <v>77</v>
      </c>
      <c r="B152" s="214"/>
      <c r="C152" s="214"/>
      <c r="D152" s="214"/>
      <c r="E152" s="214"/>
      <c r="F152" s="214"/>
      <c r="G152" s="214"/>
      <c r="H152" s="214"/>
      <c r="I152" s="214"/>
      <c r="J152" s="215"/>
      <c r="L152" s="127"/>
    </row>
    <row r="153" spans="1:12" s="128" customFormat="1">
      <c r="A153" s="62" t="s">
        <v>78</v>
      </c>
      <c r="B153" s="101" t="s">
        <v>79</v>
      </c>
      <c r="C153" s="69">
        <f>perfs</f>
        <v>3</v>
      </c>
      <c r="D153" s="81">
        <v>4</v>
      </c>
      <c r="E153" s="35">
        <f>D153*C153</f>
        <v>12</v>
      </c>
      <c r="F153" s="14">
        <v>42</v>
      </c>
      <c r="G153" s="13">
        <f>E153*F153</f>
        <v>504</v>
      </c>
      <c r="H153" s="21">
        <f>G153</f>
        <v>504</v>
      </c>
      <c r="I153" s="13">
        <f>G153-H153</f>
        <v>0</v>
      </c>
      <c r="J153" s="14">
        <f>I153*1.15</f>
        <v>0</v>
      </c>
      <c r="L153" s="127"/>
    </row>
    <row r="154" spans="1:12" s="128" customFormat="1" hidden="1">
      <c r="A154" s="104" t="s">
        <v>80</v>
      </c>
      <c r="B154" s="97"/>
      <c r="C154" s="69">
        <f>perfs</f>
        <v>3</v>
      </c>
      <c r="D154" s="81">
        <v>0</v>
      </c>
      <c r="E154" s="35">
        <f t="shared" ref="E154" si="34">D154*C154</f>
        <v>0</v>
      </c>
      <c r="F154" s="14">
        <v>41</v>
      </c>
      <c r="G154" s="13">
        <f t="shared" ref="G154" si="35">E154*F154</f>
        <v>0</v>
      </c>
      <c r="H154" s="21">
        <v>0</v>
      </c>
      <c r="I154" s="13">
        <f t="shared" ref="I154" si="36">G154-H154</f>
        <v>0</v>
      </c>
      <c r="J154" s="14">
        <f t="shared" ref="J154" si="37">I154*1.15</f>
        <v>0</v>
      </c>
      <c r="K154" s="130"/>
      <c r="L154" s="5"/>
    </row>
    <row r="155" spans="1:12" s="128" customFormat="1">
      <c r="A155" s="28" t="s">
        <v>7</v>
      </c>
      <c r="B155" s="29"/>
      <c r="C155" s="29"/>
      <c r="D155" s="29"/>
      <c r="E155" s="29"/>
      <c r="F155" s="29"/>
      <c r="G155" s="29"/>
      <c r="H155" s="22" t="s">
        <v>81</v>
      </c>
      <c r="I155" s="24">
        <f>SUM(I153:I154)</f>
        <v>0</v>
      </c>
      <c r="J155" s="30">
        <f>SUM(J153:J154)</f>
        <v>0</v>
      </c>
      <c r="L155" s="127"/>
    </row>
    <row r="156" spans="1:12" s="128" customFormat="1">
      <c r="A156" s="201" t="s">
        <v>82</v>
      </c>
      <c r="B156" s="202"/>
      <c r="C156" s="202"/>
      <c r="D156" s="202"/>
      <c r="E156" s="202"/>
      <c r="F156" s="202"/>
      <c r="G156" s="202"/>
      <c r="H156" s="202"/>
      <c r="I156" s="202"/>
      <c r="J156" s="203"/>
      <c r="K156" s="169" t="s">
        <v>7</v>
      </c>
      <c r="L156" s="127"/>
    </row>
    <row r="157" spans="1:12" s="8" customFormat="1">
      <c r="A157" s="20" t="s">
        <v>83</v>
      </c>
      <c r="B157" s="102" t="s">
        <v>84</v>
      </c>
      <c r="C157" s="69">
        <f>4*perfs</f>
        <v>12</v>
      </c>
      <c r="D157" s="81">
        <v>3</v>
      </c>
      <c r="E157" s="35">
        <f>D157*C157</f>
        <v>36</v>
      </c>
      <c r="F157" s="63">
        <v>39</v>
      </c>
      <c r="G157" s="64">
        <f>E157*F157</f>
        <v>1404</v>
      </c>
      <c r="H157" s="21">
        <f>G157</f>
        <v>1404</v>
      </c>
      <c r="I157" s="64">
        <f>G157-H157</f>
        <v>0</v>
      </c>
      <c r="J157" s="63">
        <f>I157*1.15</f>
        <v>0</v>
      </c>
      <c r="K157" s="130"/>
      <c r="L157" s="5"/>
    </row>
    <row r="158" spans="1:12" s="8" customFormat="1" hidden="1">
      <c r="A158" s="82" t="s">
        <v>85</v>
      </c>
      <c r="B158" s="97"/>
      <c r="C158" s="69">
        <f>4*perfs</f>
        <v>12</v>
      </c>
      <c r="D158" s="81">
        <v>0</v>
      </c>
      <c r="E158" s="35">
        <f t="shared" ref="E158" si="38">D158*C158</f>
        <v>0</v>
      </c>
      <c r="F158" s="63">
        <v>38</v>
      </c>
      <c r="G158" s="64">
        <f t="shared" ref="G158" si="39">E158*F158</f>
        <v>0</v>
      </c>
      <c r="H158" s="21">
        <v>0</v>
      </c>
      <c r="I158" s="64">
        <f t="shared" ref="I158" si="40">G158-H158</f>
        <v>0</v>
      </c>
      <c r="J158" s="63">
        <f t="shared" ref="J158" si="41">I158*1.15</f>
        <v>0</v>
      </c>
    </row>
    <row r="159" spans="1:12" s="128" customFormat="1">
      <c r="A159" s="28" t="s">
        <v>7</v>
      </c>
      <c r="B159" s="29"/>
      <c r="C159" s="29"/>
      <c r="D159" s="29"/>
      <c r="E159" s="29"/>
      <c r="F159" s="29"/>
      <c r="G159" s="29"/>
      <c r="H159" s="22" t="s">
        <v>86</v>
      </c>
      <c r="I159" s="24">
        <f>SUM(I157:I158)</f>
        <v>0</v>
      </c>
      <c r="J159" s="30">
        <f>SUM(J157:J158)</f>
        <v>0</v>
      </c>
    </row>
    <row r="160" spans="1:12" s="128" customFormat="1">
      <c r="A160" s="201" t="s">
        <v>87</v>
      </c>
      <c r="B160" s="202"/>
      <c r="C160" s="202"/>
      <c r="D160" s="202"/>
      <c r="E160" s="202"/>
      <c r="F160" s="202"/>
      <c r="G160" s="202"/>
      <c r="H160" s="202"/>
      <c r="I160" s="202"/>
      <c r="J160" s="203"/>
    </row>
    <row r="161" spans="1:18" s="5" customFormat="1">
      <c r="A161" s="27" t="s">
        <v>88</v>
      </c>
      <c r="B161" s="103"/>
      <c r="C161" s="69">
        <f>2*perfs</f>
        <v>6</v>
      </c>
      <c r="D161" s="81">
        <v>3</v>
      </c>
      <c r="E161" s="35">
        <f>D161*C161</f>
        <v>18</v>
      </c>
      <c r="F161" s="14">
        <v>39</v>
      </c>
      <c r="G161" s="13">
        <f>E161*F161</f>
        <v>702</v>
      </c>
      <c r="H161" s="21">
        <f>G161</f>
        <v>702</v>
      </c>
      <c r="I161" s="13">
        <f>G161-H161</f>
        <v>0</v>
      </c>
      <c r="J161" s="14">
        <f>I161*1.15</f>
        <v>0</v>
      </c>
      <c r="K161" s="128"/>
      <c r="L161" s="127"/>
      <c r="M161" s="128"/>
      <c r="N161" s="128"/>
    </row>
    <row r="162" spans="1:18" s="5" customFormat="1" hidden="1">
      <c r="A162" s="82" t="s">
        <v>85</v>
      </c>
      <c r="B162" s="97"/>
      <c r="C162" s="69">
        <f>2*perfs</f>
        <v>6</v>
      </c>
      <c r="D162" s="81">
        <v>0</v>
      </c>
      <c r="E162" s="35">
        <f t="shared" ref="E162" si="42">D162*C162</f>
        <v>0</v>
      </c>
      <c r="F162" s="14">
        <v>38</v>
      </c>
      <c r="G162" s="13">
        <f t="shared" ref="G162" si="43">E162*F162</f>
        <v>0</v>
      </c>
      <c r="H162" s="21">
        <v>0</v>
      </c>
      <c r="I162" s="13">
        <f t="shared" ref="I162" si="44">G162-H162</f>
        <v>0</v>
      </c>
      <c r="J162" s="14">
        <f t="shared" ref="J162" si="45">I162*1.15</f>
        <v>0</v>
      </c>
      <c r="K162" s="130"/>
    </row>
    <row r="163" spans="1:18" s="8" customFormat="1">
      <c r="A163" s="28" t="s">
        <v>7</v>
      </c>
      <c r="B163" s="29"/>
      <c r="C163" s="29"/>
      <c r="D163" s="29"/>
      <c r="E163" s="29"/>
      <c r="F163" s="29"/>
      <c r="G163" s="29"/>
      <c r="H163" s="22" t="s">
        <v>89</v>
      </c>
      <c r="I163" s="24">
        <f>SUM(I161:I162)</f>
        <v>0</v>
      </c>
      <c r="J163" s="30">
        <f>SUM(J161:J162)</f>
        <v>0</v>
      </c>
    </row>
    <row r="164" spans="1:18" s="124" customFormat="1" hidden="1">
      <c r="A164" s="230" t="s">
        <v>90</v>
      </c>
      <c r="B164" s="231"/>
      <c r="C164" s="231"/>
      <c r="D164" s="231"/>
      <c r="E164" s="231"/>
      <c r="F164" s="231"/>
      <c r="G164" s="231"/>
      <c r="H164" s="231"/>
      <c r="I164" s="231"/>
      <c r="J164" s="232"/>
      <c r="K164" s="68"/>
      <c r="L164" s="8"/>
      <c r="M164" s="8"/>
      <c r="N164" s="8"/>
      <c r="O164" s="8"/>
      <c r="P164" s="8"/>
      <c r="Q164" s="8"/>
      <c r="R164" s="8"/>
    </row>
    <row r="165" spans="1:18" s="124" customFormat="1" hidden="1">
      <c r="A165" s="105" t="s">
        <v>91</v>
      </c>
      <c r="B165" s="100"/>
      <c r="C165" s="69">
        <f>perfs</f>
        <v>3</v>
      </c>
      <c r="D165" s="81">
        <v>0</v>
      </c>
      <c r="E165" s="35">
        <f>D165*C165</f>
        <v>0</v>
      </c>
      <c r="F165" s="58">
        <v>67</v>
      </c>
      <c r="G165" s="13">
        <f>E165*F165</f>
        <v>0</v>
      </c>
      <c r="H165" s="21">
        <v>0</v>
      </c>
      <c r="I165" s="13">
        <f>G165-H165</f>
        <v>0</v>
      </c>
      <c r="J165" s="12">
        <f>I165*1.15</f>
        <v>0</v>
      </c>
      <c r="K165" s="130"/>
      <c r="L165" s="5"/>
      <c r="M165" s="8"/>
      <c r="N165" s="8"/>
      <c r="O165" s="8"/>
      <c r="P165" s="8"/>
      <c r="Q165" s="8"/>
      <c r="R165" s="8"/>
    </row>
    <row r="166" spans="1:18" s="124" customFormat="1" hidden="1">
      <c r="A166" s="84"/>
      <c r="B166" s="97"/>
      <c r="C166" s="69">
        <v>0</v>
      </c>
      <c r="D166" s="81">
        <v>0</v>
      </c>
      <c r="E166" s="35">
        <f t="shared" ref="E166" si="46">D166*C166</f>
        <v>0</v>
      </c>
      <c r="F166" s="58">
        <v>67</v>
      </c>
      <c r="G166" s="13">
        <f t="shared" ref="G166" si="47">E166*F166</f>
        <v>0</v>
      </c>
      <c r="H166" s="21">
        <v>0</v>
      </c>
      <c r="I166" s="13">
        <f t="shared" ref="I166" si="48">G166-H166</f>
        <v>0</v>
      </c>
      <c r="J166" s="12">
        <f t="shared" ref="J166" si="49">I166*1.15</f>
        <v>0</v>
      </c>
      <c r="K166" s="68"/>
      <c r="L166" s="8"/>
      <c r="M166" s="8"/>
      <c r="N166" s="8"/>
      <c r="O166" s="8"/>
      <c r="P166" s="8"/>
      <c r="Q166" s="8"/>
      <c r="R166" s="8"/>
    </row>
    <row r="167" spans="1:18" s="8" customFormat="1" hidden="1">
      <c r="A167" s="222" t="s">
        <v>92</v>
      </c>
      <c r="B167" s="223"/>
      <c r="C167" s="223"/>
      <c r="D167" s="223"/>
      <c r="E167" s="223"/>
      <c r="F167" s="223"/>
      <c r="G167" s="223"/>
      <c r="H167" s="224"/>
      <c r="I167" s="24">
        <f>SUM(I165:I166)</f>
        <v>0</v>
      </c>
      <c r="J167" s="30">
        <f>SUM(J165:J166)</f>
        <v>0</v>
      </c>
      <c r="K167" s="68"/>
    </row>
    <row r="168" spans="1:18" s="8" customFormat="1">
      <c r="A168" s="226" t="s">
        <v>93</v>
      </c>
      <c r="B168" s="227"/>
      <c r="C168" s="227"/>
      <c r="D168" s="227"/>
      <c r="E168" s="227"/>
      <c r="F168" s="227"/>
      <c r="G168" s="227"/>
      <c r="H168" s="228"/>
      <c r="I168" s="31">
        <f>I86+I151+I118+I155+I159+I163+I167</f>
        <v>3918.5</v>
      </c>
      <c r="J168" s="31">
        <f>J86+J151+J118+J155+J159+J163+J167</f>
        <v>4506.2749999999996</v>
      </c>
      <c r="K168" s="68"/>
    </row>
    <row r="169" spans="1:18" s="174" customFormat="1">
      <c r="A169" s="170" t="s">
        <v>94</v>
      </c>
      <c r="B169" s="171"/>
      <c r="C169" s="171"/>
      <c r="D169" s="171"/>
      <c r="E169" s="171"/>
      <c r="F169" s="171"/>
      <c r="G169" s="171"/>
      <c r="H169" s="171"/>
      <c r="I169" s="172"/>
      <c r="J169" s="172"/>
      <c r="K169" s="173"/>
    </row>
    <row r="170" spans="1:18" s="174" customFormat="1">
      <c r="A170" s="175" t="s">
        <v>95</v>
      </c>
      <c r="B170" s="176"/>
      <c r="C170" s="176"/>
      <c r="D170" s="176"/>
      <c r="E170" s="176"/>
      <c r="F170" s="176"/>
      <c r="G170" s="176"/>
      <c r="H170" s="176"/>
      <c r="I170" s="177">
        <v>1000</v>
      </c>
      <c r="J170" s="177">
        <f>I170*1.15</f>
        <v>1150</v>
      </c>
      <c r="K170" s="173"/>
    </row>
    <row r="171" spans="1:18" s="8" customFormat="1">
      <c r="A171" s="225"/>
      <c r="B171" s="225"/>
      <c r="C171" s="225"/>
      <c r="D171" s="225"/>
      <c r="E171" s="225"/>
      <c r="F171" s="225"/>
      <c r="G171" s="225"/>
      <c r="H171" s="225"/>
      <c r="I171" s="225"/>
      <c r="J171" s="225"/>
      <c r="K171" s="68"/>
    </row>
    <row r="172" spans="1:18" s="8" customFormat="1">
      <c r="A172" s="185" t="s">
        <v>96</v>
      </c>
      <c r="B172" s="186"/>
      <c r="C172" s="186"/>
      <c r="D172" s="186"/>
      <c r="E172" s="186"/>
      <c r="F172" s="186"/>
      <c r="G172" s="186"/>
      <c r="H172" s="186"/>
      <c r="I172" s="186"/>
      <c r="J172" s="187"/>
      <c r="K172" s="68"/>
    </row>
    <row r="173" spans="1:18" s="8" customFormat="1" ht="30">
      <c r="A173" s="32" t="s">
        <v>24</v>
      </c>
      <c r="B173" s="19" t="s">
        <v>25</v>
      </c>
      <c r="C173" s="33"/>
      <c r="D173" s="9" t="s">
        <v>97</v>
      </c>
      <c r="E173" s="9" t="s">
        <v>29</v>
      </c>
      <c r="F173" s="10" t="s">
        <v>98</v>
      </c>
      <c r="G173" s="10" t="s">
        <v>30</v>
      </c>
      <c r="H173" s="10" t="s">
        <v>31</v>
      </c>
      <c r="I173" s="10" t="s">
        <v>32</v>
      </c>
      <c r="J173" s="10" t="s">
        <v>33</v>
      </c>
      <c r="K173" s="68"/>
    </row>
    <row r="174" spans="1:18" s="8" customFormat="1" hidden="1">
      <c r="A174" s="216" t="s">
        <v>99</v>
      </c>
      <c r="B174" s="192" t="s">
        <v>100</v>
      </c>
      <c r="C174" s="193"/>
      <c r="D174" s="75">
        <v>0</v>
      </c>
      <c r="E174" s="158">
        <v>3.75</v>
      </c>
      <c r="F174" s="36">
        <v>1</v>
      </c>
      <c r="G174" s="13">
        <f>D174*E174*F174</f>
        <v>0</v>
      </c>
      <c r="H174" s="37">
        <v>0</v>
      </c>
      <c r="I174" s="13">
        <f>G174-H174</f>
        <v>0</v>
      </c>
      <c r="J174" s="14">
        <f>I174*1.15</f>
        <v>0</v>
      </c>
      <c r="K174" s="68"/>
    </row>
    <row r="175" spans="1:18" s="8" customFormat="1" hidden="1">
      <c r="A175" s="217"/>
      <c r="B175" s="192" t="s">
        <v>101</v>
      </c>
      <c r="C175" s="193"/>
      <c r="D175" s="85">
        <v>0</v>
      </c>
      <c r="E175" s="158">
        <v>3.75</v>
      </c>
      <c r="F175" s="36">
        <v>1</v>
      </c>
      <c r="G175" s="13">
        <f t="shared" ref="G175:G184" si="50">D175*E175*F175</f>
        <v>0</v>
      </c>
      <c r="H175" s="37">
        <v>0</v>
      </c>
      <c r="I175" s="13">
        <f t="shared" ref="I175:I184" si="51">G175-H175</f>
        <v>0</v>
      </c>
      <c r="J175" s="14">
        <f t="shared" ref="J175:J184" si="52">I175*1.15</f>
        <v>0</v>
      </c>
      <c r="K175" s="68"/>
    </row>
    <row r="176" spans="1:18" s="8" customFormat="1" hidden="1">
      <c r="A176" s="217"/>
      <c r="B176" s="192" t="s">
        <v>102</v>
      </c>
      <c r="C176" s="193"/>
      <c r="D176" s="85">
        <v>0</v>
      </c>
      <c r="E176" s="158">
        <v>3.75</v>
      </c>
      <c r="F176" s="36">
        <v>1</v>
      </c>
      <c r="G176" s="13">
        <f t="shared" si="50"/>
        <v>0</v>
      </c>
      <c r="H176" s="37">
        <v>0</v>
      </c>
      <c r="I176" s="13">
        <f t="shared" si="51"/>
        <v>0</v>
      </c>
      <c r="J176" s="14">
        <f t="shared" si="52"/>
        <v>0</v>
      </c>
      <c r="K176" s="68"/>
    </row>
    <row r="177" spans="1:11" s="8" customFormat="1" hidden="1">
      <c r="A177" s="217"/>
      <c r="B177" s="192" t="s">
        <v>103</v>
      </c>
      <c r="C177" s="193"/>
      <c r="D177" s="85">
        <v>0</v>
      </c>
      <c r="E177" s="159">
        <v>3.75</v>
      </c>
      <c r="F177" s="36">
        <v>1</v>
      </c>
      <c r="G177" s="13">
        <f t="shared" si="50"/>
        <v>0</v>
      </c>
      <c r="H177" s="37">
        <v>0</v>
      </c>
      <c r="I177" s="13">
        <f t="shared" si="51"/>
        <v>0</v>
      </c>
      <c r="J177" s="14">
        <f t="shared" si="52"/>
        <v>0</v>
      </c>
      <c r="K177" s="68"/>
    </row>
    <row r="178" spans="1:11" s="8" customFormat="1" hidden="1">
      <c r="A178" s="217"/>
      <c r="B178" s="192" t="s">
        <v>104</v>
      </c>
      <c r="C178" s="193"/>
      <c r="D178" s="85">
        <v>0</v>
      </c>
      <c r="E178" s="159">
        <v>3.75</v>
      </c>
      <c r="F178" s="36">
        <v>1</v>
      </c>
      <c r="G178" s="13">
        <f t="shared" si="50"/>
        <v>0</v>
      </c>
      <c r="H178" s="37">
        <v>0</v>
      </c>
      <c r="I178" s="13">
        <f t="shared" si="51"/>
        <v>0</v>
      </c>
      <c r="J178" s="14">
        <f t="shared" si="52"/>
        <v>0</v>
      </c>
      <c r="K178" s="68"/>
    </row>
    <row r="179" spans="1:11" s="8" customFormat="1" hidden="1">
      <c r="A179" s="217"/>
      <c r="B179" s="192" t="s">
        <v>105</v>
      </c>
      <c r="C179" s="193"/>
      <c r="D179" s="85">
        <v>0</v>
      </c>
      <c r="E179" s="159">
        <v>3.75</v>
      </c>
      <c r="F179" s="36">
        <v>1</v>
      </c>
      <c r="G179" s="13">
        <f t="shared" si="50"/>
        <v>0</v>
      </c>
      <c r="H179" s="37">
        <v>0</v>
      </c>
      <c r="I179" s="13">
        <f t="shared" si="51"/>
        <v>0</v>
      </c>
      <c r="J179" s="14">
        <f t="shared" si="52"/>
        <v>0</v>
      </c>
      <c r="K179" s="68"/>
    </row>
    <row r="180" spans="1:11" s="8" customFormat="1" hidden="1">
      <c r="A180" s="217"/>
      <c r="B180" s="192" t="s">
        <v>106</v>
      </c>
      <c r="C180" s="193"/>
      <c r="D180" s="85">
        <v>0</v>
      </c>
      <c r="E180" s="159">
        <v>3.75</v>
      </c>
      <c r="F180" s="36">
        <v>1</v>
      </c>
      <c r="G180" s="13">
        <f t="shared" si="50"/>
        <v>0</v>
      </c>
      <c r="H180" s="37">
        <v>0</v>
      </c>
      <c r="I180" s="13">
        <f t="shared" si="51"/>
        <v>0</v>
      </c>
      <c r="J180" s="14">
        <f t="shared" si="52"/>
        <v>0</v>
      </c>
      <c r="K180" s="68"/>
    </row>
    <row r="181" spans="1:11" s="8" customFormat="1" hidden="1">
      <c r="A181" s="217"/>
      <c r="B181" s="192" t="s">
        <v>107</v>
      </c>
      <c r="C181" s="193"/>
      <c r="D181" s="85">
        <v>0</v>
      </c>
      <c r="E181" s="159">
        <v>3.75</v>
      </c>
      <c r="F181" s="36">
        <v>1</v>
      </c>
      <c r="G181" s="13">
        <f t="shared" si="50"/>
        <v>0</v>
      </c>
      <c r="H181" s="37">
        <v>0</v>
      </c>
      <c r="I181" s="13">
        <f t="shared" si="51"/>
        <v>0</v>
      </c>
      <c r="J181" s="14">
        <f t="shared" si="52"/>
        <v>0</v>
      </c>
      <c r="K181" s="68"/>
    </row>
    <row r="182" spans="1:11" s="8" customFormat="1" hidden="1">
      <c r="A182" s="217"/>
      <c r="B182" s="192" t="s">
        <v>108</v>
      </c>
      <c r="C182" s="193"/>
      <c r="D182" s="85">
        <v>0</v>
      </c>
      <c r="E182" s="159">
        <v>3.75</v>
      </c>
      <c r="F182" s="36">
        <v>1</v>
      </c>
      <c r="G182" s="13">
        <f t="shared" si="50"/>
        <v>0</v>
      </c>
      <c r="H182" s="37">
        <v>0</v>
      </c>
      <c r="I182" s="13">
        <f t="shared" si="51"/>
        <v>0</v>
      </c>
      <c r="J182" s="14">
        <f t="shared" si="52"/>
        <v>0</v>
      </c>
      <c r="K182" s="68"/>
    </row>
    <row r="183" spans="1:11" s="8" customFormat="1" hidden="1">
      <c r="A183" s="217"/>
      <c r="B183" s="192" t="s">
        <v>109</v>
      </c>
      <c r="C183" s="193"/>
      <c r="D183" s="85">
        <v>0</v>
      </c>
      <c r="E183" s="159">
        <v>5.75</v>
      </c>
      <c r="F183" s="36">
        <v>1</v>
      </c>
      <c r="G183" s="13">
        <f t="shared" si="50"/>
        <v>0</v>
      </c>
      <c r="H183" s="37">
        <v>0</v>
      </c>
      <c r="I183" s="13">
        <f t="shared" si="51"/>
        <v>0</v>
      </c>
      <c r="J183" s="14">
        <f t="shared" si="52"/>
        <v>0</v>
      </c>
      <c r="K183" s="68"/>
    </row>
    <row r="184" spans="1:11" s="8" customFormat="1" hidden="1">
      <c r="A184" s="217"/>
      <c r="B184" s="218" t="s">
        <v>110</v>
      </c>
      <c r="C184" s="219"/>
      <c r="D184" s="85">
        <v>0</v>
      </c>
      <c r="E184" s="159">
        <v>5.75</v>
      </c>
      <c r="F184" s="36">
        <v>1</v>
      </c>
      <c r="G184" s="13">
        <f t="shared" si="50"/>
        <v>0</v>
      </c>
      <c r="H184" s="37">
        <v>0</v>
      </c>
      <c r="I184" s="13">
        <f t="shared" si="51"/>
        <v>0</v>
      </c>
      <c r="J184" s="14">
        <f t="shared" si="52"/>
        <v>0</v>
      </c>
      <c r="K184" s="68"/>
    </row>
    <row r="185" spans="1:11" s="8" customFormat="1" hidden="1">
      <c r="A185" s="217"/>
      <c r="B185" s="192" t="s">
        <v>111</v>
      </c>
      <c r="C185" s="193"/>
      <c r="D185" s="85">
        <v>0</v>
      </c>
      <c r="E185" s="158">
        <v>9.5</v>
      </c>
      <c r="F185" s="36">
        <v>1</v>
      </c>
      <c r="G185" s="13">
        <f>D185*E185*F185</f>
        <v>0</v>
      </c>
      <c r="H185" s="37">
        <v>0</v>
      </c>
      <c r="I185" s="13">
        <f>G185-H185</f>
        <v>0</v>
      </c>
      <c r="J185" s="14">
        <f>I185*1.15</f>
        <v>0</v>
      </c>
      <c r="K185" s="68"/>
    </row>
    <row r="186" spans="1:11" s="8" customFormat="1" hidden="1">
      <c r="A186" s="217"/>
      <c r="B186" s="192" t="s">
        <v>112</v>
      </c>
      <c r="C186" s="193"/>
      <c r="D186" s="85">
        <v>0</v>
      </c>
      <c r="E186" s="158">
        <v>12.5</v>
      </c>
      <c r="F186" s="36">
        <v>1</v>
      </c>
      <c r="G186" s="13">
        <f t="shared" ref="G186:G234" si="53">D186*E186*F186</f>
        <v>0</v>
      </c>
      <c r="H186" s="37">
        <v>0</v>
      </c>
      <c r="I186" s="13">
        <f t="shared" ref="I186:I234" si="54">G186-H186</f>
        <v>0</v>
      </c>
      <c r="J186" s="14">
        <f t="shared" ref="J186:J234" si="55">I186*1.15</f>
        <v>0</v>
      </c>
      <c r="K186" s="68"/>
    </row>
    <row r="187" spans="1:11" s="8" customFormat="1" hidden="1">
      <c r="A187" s="217"/>
      <c r="B187" s="192" t="s">
        <v>113</v>
      </c>
      <c r="C187" s="193"/>
      <c r="D187" s="85">
        <v>0</v>
      </c>
      <c r="E187" s="158">
        <v>9.5</v>
      </c>
      <c r="F187" s="36">
        <v>1</v>
      </c>
      <c r="G187" s="13">
        <f t="shared" si="53"/>
        <v>0</v>
      </c>
      <c r="H187" s="37">
        <v>0</v>
      </c>
      <c r="I187" s="13">
        <f t="shared" si="54"/>
        <v>0</v>
      </c>
      <c r="J187" s="14">
        <f t="shared" si="55"/>
        <v>0</v>
      </c>
      <c r="K187" s="68"/>
    </row>
    <row r="188" spans="1:11" s="8" customFormat="1" hidden="1">
      <c r="A188" s="217"/>
      <c r="B188" s="192" t="s">
        <v>114</v>
      </c>
      <c r="C188" s="193"/>
      <c r="D188" s="85">
        <v>0</v>
      </c>
      <c r="E188" s="158">
        <v>9.5</v>
      </c>
      <c r="F188" s="36">
        <v>1</v>
      </c>
      <c r="G188" s="13">
        <f t="shared" si="53"/>
        <v>0</v>
      </c>
      <c r="H188" s="37">
        <v>0</v>
      </c>
      <c r="I188" s="13">
        <f t="shared" si="54"/>
        <v>0</v>
      </c>
      <c r="J188" s="14">
        <f t="shared" si="55"/>
        <v>0</v>
      </c>
      <c r="K188" s="68"/>
    </row>
    <row r="189" spans="1:11" s="8" customFormat="1" hidden="1">
      <c r="A189" s="217"/>
      <c r="B189" s="192" t="s">
        <v>115</v>
      </c>
      <c r="C189" s="193"/>
      <c r="D189" s="85">
        <v>0</v>
      </c>
      <c r="E189" s="158">
        <v>13.25</v>
      </c>
      <c r="F189" s="36">
        <v>1</v>
      </c>
      <c r="G189" s="13">
        <f t="shared" si="53"/>
        <v>0</v>
      </c>
      <c r="H189" s="37">
        <v>0</v>
      </c>
      <c r="I189" s="13">
        <f t="shared" si="54"/>
        <v>0</v>
      </c>
      <c r="J189" s="14">
        <f t="shared" si="55"/>
        <v>0</v>
      </c>
      <c r="K189" s="68"/>
    </row>
    <row r="190" spans="1:11" s="8" customFormat="1" hidden="1">
      <c r="A190" s="217"/>
      <c r="B190" s="192" t="s">
        <v>116</v>
      </c>
      <c r="C190" s="193"/>
      <c r="D190" s="85">
        <v>0</v>
      </c>
      <c r="E190" s="158">
        <v>13.25</v>
      </c>
      <c r="F190" s="36">
        <v>1</v>
      </c>
      <c r="G190" s="13">
        <f t="shared" si="53"/>
        <v>0</v>
      </c>
      <c r="H190" s="37">
        <v>0</v>
      </c>
      <c r="I190" s="13">
        <f t="shared" si="54"/>
        <v>0</v>
      </c>
      <c r="J190" s="14">
        <f t="shared" si="55"/>
        <v>0</v>
      </c>
      <c r="K190" s="68"/>
    </row>
    <row r="191" spans="1:11" s="8" customFormat="1" hidden="1">
      <c r="A191" s="217"/>
      <c r="B191" s="192" t="s">
        <v>117</v>
      </c>
      <c r="C191" s="193"/>
      <c r="D191" s="86">
        <v>0</v>
      </c>
      <c r="E191" s="158">
        <v>35.75</v>
      </c>
      <c r="F191" s="36">
        <v>1</v>
      </c>
      <c r="G191" s="13">
        <f t="shared" si="53"/>
        <v>0</v>
      </c>
      <c r="H191" s="21">
        <v>0</v>
      </c>
      <c r="I191" s="13">
        <f t="shared" si="54"/>
        <v>0</v>
      </c>
      <c r="J191" s="14">
        <f t="shared" si="55"/>
        <v>0</v>
      </c>
      <c r="K191" s="68"/>
    </row>
    <row r="192" spans="1:11" s="8" customFormat="1" hidden="1">
      <c r="A192" s="111"/>
      <c r="B192" s="192" t="s">
        <v>118</v>
      </c>
      <c r="C192" s="193"/>
      <c r="D192" s="86">
        <v>0</v>
      </c>
      <c r="E192" s="158">
        <v>35.75</v>
      </c>
      <c r="F192" s="36">
        <v>1</v>
      </c>
      <c r="G192" s="13">
        <f t="shared" si="53"/>
        <v>0</v>
      </c>
      <c r="H192" s="21">
        <v>0</v>
      </c>
      <c r="I192" s="13">
        <f t="shared" si="54"/>
        <v>0</v>
      </c>
      <c r="J192" s="14">
        <f t="shared" si="55"/>
        <v>0</v>
      </c>
      <c r="K192" s="68"/>
    </row>
    <row r="193" spans="1:11" s="8" customFormat="1" hidden="1">
      <c r="A193" s="38"/>
      <c r="B193" s="192" t="s">
        <v>119</v>
      </c>
      <c r="C193" s="193"/>
      <c r="D193" s="86">
        <v>0</v>
      </c>
      <c r="E193" s="158">
        <v>13.25</v>
      </c>
      <c r="F193" s="36">
        <v>1</v>
      </c>
      <c r="G193" s="13">
        <f t="shared" si="53"/>
        <v>0</v>
      </c>
      <c r="H193" s="21">
        <v>0</v>
      </c>
      <c r="I193" s="13">
        <f t="shared" si="54"/>
        <v>0</v>
      </c>
      <c r="J193" s="14">
        <f t="shared" si="55"/>
        <v>0</v>
      </c>
      <c r="K193" s="68"/>
    </row>
    <row r="194" spans="1:11" s="8" customFormat="1" hidden="1">
      <c r="A194" s="38"/>
      <c r="B194" s="142"/>
      <c r="C194" s="143"/>
      <c r="D194" s="86">
        <v>0</v>
      </c>
      <c r="E194" s="160">
        <v>0</v>
      </c>
      <c r="F194" s="36">
        <v>1</v>
      </c>
      <c r="G194" s="13">
        <f t="shared" si="53"/>
        <v>0</v>
      </c>
      <c r="H194" s="21">
        <v>0</v>
      </c>
      <c r="I194" s="13">
        <f t="shared" si="54"/>
        <v>0</v>
      </c>
      <c r="J194" s="14">
        <f t="shared" si="55"/>
        <v>0</v>
      </c>
      <c r="K194" s="68"/>
    </row>
    <row r="195" spans="1:11" s="68" customFormat="1" ht="12.75" hidden="1">
      <c r="A195" s="34" t="s">
        <v>120</v>
      </c>
      <c r="B195" s="178" t="s">
        <v>121</v>
      </c>
      <c r="C195" s="179"/>
      <c r="D195" s="86">
        <v>0</v>
      </c>
      <c r="E195" s="158">
        <v>58.75</v>
      </c>
      <c r="F195" s="36">
        <v>1</v>
      </c>
      <c r="G195" s="13">
        <f t="shared" ref="G195:G218" si="56">D195*E195*F195</f>
        <v>0</v>
      </c>
      <c r="H195" s="37">
        <v>0</v>
      </c>
      <c r="I195" s="13">
        <f t="shared" ref="I195:I218" si="57">G195-H195</f>
        <v>0</v>
      </c>
      <c r="J195" s="14">
        <f t="shared" ref="J195:J218" si="58">I195*1.15</f>
        <v>0</v>
      </c>
    </row>
    <row r="196" spans="1:11" s="68" customFormat="1" ht="12.75" hidden="1">
      <c r="A196" s="38"/>
      <c r="B196" s="178" t="s">
        <v>122</v>
      </c>
      <c r="C196" s="179"/>
      <c r="D196" s="86">
        <v>0</v>
      </c>
      <c r="E196" s="158">
        <v>14.25</v>
      </c>
      <c r="F196" s="36">
        <v>1</v>
      </c>
      <c r="G196" s="13">
        <f t="shared" si="56"/>
        <v>0</v>
      </c>
      <c r="H196" s="37">
        <v>0</v>
      </c>
      <c r="I196" s="13">
        <f t="shared" si="57"/>
        <v>0</v>
      </c>
      <c r="J196" s="14">
        <f t="shared" si="58"/>
        <v>0</v>
      </c>
    </row>
    <row r="197" spans="1:11" s="68" customFormat="1" ht="12.75" hidden="1">
      <c r="A197" s="38"/>
      <c r="B197" s="178" t="s">
        <v>123</v>
      </c>
      <c r="C197" s="179"/>
      <c r="D197" s="86">
        <v>0</v>
      </c>
      <c r="E197" s="158">
        <v>14.25</v>
      </c>
      <c r="F197" s="36">
        <v>1</v>
      </c>
      <c r="G197" s="13">
        <f t="shared" si="56"/>
        <v>0</v>
      </c>
      <c r="H197" s="37">
        <v>0</v>
      </c>
      <c r="I197" s="13">
        <f t="shared" si="57"/>
        <v>0</v>
      </c>
      <c r="J197" s="14">
        <f t="shared" si="58"/>
        <v>0</v>
      </c>
      <c r="K197" s="131"/>
    </row>
    <row r="198" spans="1:11" s="68" customFormat="1" ht="12.75" hidden="1">
      <c r="A198" s="38"/>
      <c r="B198" s="178" t="s">
        <v>124</v>
      </c>
      <c r="C198" s="179"/>
      <c r="D198" s="86">
        <v>0</v>
      </c>
      <c r="E198" s="158">
        <v>14.25</v>
      </c>
      <c r="F198" s="36">
        <v>1</v>
      </c>
      <c r="G198" s="13">
        <f t="shared" si="56"/>
        <v>0</v>
      </c>
      <c r="H198" s="37">
        <v>0</v>
      </c>
      <c r="I198" s="13">
        <f t="shared" si="57"/>
        <v>0</v>
      </c>
      <c r="J198" s="14">
        <f t="shared" si="58"/>
        <v>0</v>
      </c>
      <c r="K198" s="131"/>
    </row>
    <row r="199" spans="1:11" s="68" customFormat="1" ht="12.75" hidden="1">
      <c r="A199" s="38"/>
      <c r="B199" s="178" t="s">
        <v>125</v>
      </c>
      <c r="C199" s="179"/>
      <c r="D199" s="86">
        <v>0</v>
      </c>
      <c r="E199" s="158">
        <v>14.25</v>
      </c>
      <c r="F199" s="36">
        <v>1</v>
      </c>
      <c r="G199" s="13">
        <f t="shared" si="56"/>
        <v>0</v>
      </c>
      <c r="H199" s="37">
        <v>0</v>
      </c>
      <c r="I199" s="13">
        <f t="shared" si="57"/>
        <v>0</v>
      </c>
      <c r="J199" s="14">
        <f t="shared" si="58"/>
        <v>0</v>
      </c>
    </row>
    <row r="200" spans="1:11" s="68" customFormat="1" ht="12.75" hidden="1">
      <c r="A200" s="38"/>
      <c r="B200" s="180" t="s">
        <v>126</v>
      </c>
      <c r="C200" s="181"/>
      <c r="D200" s="86">
        <v>0</v>
      </c>
      <c r="E200" s="161">
        <v>14.25</v>
      </c>
      <c r="F200" s="36">
        <v>1</v>
      </c>
      <c r="G200" s="13">
        <f t="shared" si="56"/>
        <v>0</v>
      </c>
      <c r="H200" s="37">
        <v>0</v>
      </c>
      <c r="I200" s="13">
        <f t="shared" si="57"/>
        <v>0</v>
      </c>
      <c r="J200" s="14">
        <f t="shared" si="58"/>
        <v>0</v>
      </c>
    </row>
    <row r="201" spans="1:11" s="68" customFormat="1" ht="12.75" hidden="1">
      <c r="A201" s="38"/>
      <c r="B201" s="180" t="s">
        <v>127</v>
      </c>
      <c r="C201" s="181"/>
      <c r="D201" s="86">
        <v>0</v>
      </c>
      <c r="E201" s="161">
        <v>14.25</v>
      </c>
      <c r="F201" s="36">
        <v>1</v>
      </c>
      <c r="G201" s="13">
        <f t="shared" si="56"/>
        <v>0</v>
      </c>
      <c r="H201" s="37">
        <v>0</v>
      </c>
      <c r="I201" s="13">
        <f t="shared" si="57"/>
        <v>0</v>
      </c>
      <c r="J201" s="14">
        <f t="shared" si="58"/>
        <v>0</v>
      </c>
    </row>
    <row r="202" spans="1:11" s="68" customFormat="1" ht="12.75" hidden="1">
      <c r="A202" s="38"/>
      <c r="B202" s="180" t="s">
        <v>128</v>
      </c>
      <c r="C202" s="181"/>
      <c r="D202" s="86">
        <v>0</v>
      </c>
      <c r="E202" s="161">
        <v>14.25</v>
      </c>
      <c r="F202" s="36">
        <v>1</v>
      </c>
      <c r="G202" s="13">
        <f t="shared" si="56"/>
        <v>0</v>
      </c>
      <c r="H202" s="37">
        <v>0</v>
      </c>
      <c r="I202" s="13">
        <f t="shared" si="57"/>
        <v>0</v>
      </c>
      <c r="J202" s="14">
        <f t="shared" si="58"/>
        <v>0</v>
      </c>
    </row>
    <row r="203" spans="1:11" s="68" customFormat="1" ht="12.75" hidden="1">
      <c r="A203" s="132"/>
      <c r="B203" s="180" t="s">
        <v>129</v>
      </c>
      <c r="C203" s="181"/>
      <c r="D203" s="86">
        <v>0</v>
      </c>
      <c r="E203" s="161">
        <v>14.25</v>
      </c>
      <c r="F203" s="36">
        <v>1</v>
      </c>
      <c r="G203" s="13">
        <f t="shared" si="56"/>
        <v>0</v>
      </c>
      <c r="H203" s="21">
        <v>0</v>
      </c>
      <c r="I203" s="13">
        <f t="shared" si="57"/>
        <v>0</v>
      </c>
      <c r="J203" s="14">
        <f t="shared" si="58"/>
        <v>0</v>
      </c>
    </row>
    <row r="204" spans="1:11" s="68" customFormat="1" ht="12.75" hidden="1">
      <c r="A204" s="38"/>
      <c r="B204" s="180" t="s">
        <v>130</v>
      </c>
      <c r="C204" s="181"/>
      <c r="D204" s="86">
        <v>0</v>
      </c>
      <c r="E204" s="161">
        <v>14.25</v>
      </c>
      <c r="F204" s="36">
        <v>1</v>
      </c>
      <c r="G204" s="13">
        <f t="shared" si="56"/>
        <v>0</v>
      </c>
      <c r="H204" s="21">
        <v>0</v>
      </c>
      <c r="I204" s="13">
        <f t="shared" si="57"/>
        <v>0</v>
      </c>
      <c r="J204" s="14">
        <f t="shared" si="58"/>
        <v>0</v>
      </c>
    </row>
    <row r="205" spans="1:11" s="68" customFormat="1" ht="12.75" hidden="1">
      <c r="A205" s="38"/>
      <c r="B205" s="182" t="s">
        <v>131</v>
      </c>
      <c r="C205" s="183"/>
      <c r="D205" s="86">
        <v>0</v>
      </c>
      <c r="E205" s="161">
        <v>105</v>
      </c>
      <c r="F205" s="36">
        <v>1</v>
      </c>
      <c r="G205" s="13">
        <f t="shared" si="56"/>
        <v>0</v>
      </c>
      <c r="H205" s="21">
        <v>0</v>
      </c>
      <c r="I205" s="13">
        <f t="shared" si="57"/>
        <v>0</v>
      </c>
      <c r="J205" s="14">
        <f t="shared" si="58"/>
        <v>0</v>
      </c>
    </row>
    <row r="206" spans="1:11" s="68" customFormat="1" ht="12.75" hidden="1">
      <c r="A206" s="38"/>
      <c r="B206" s="178" t="s">
        <v>132</v>
      </c>
      <c r="C206" s="179"/>
      <c r="D206" s="86">
        <v>0</v>
      </c>
      <c r="E206" s="158">
        <v>105</v>
      </c>
      <c r="F206" s="36">
        <v>1</v>
      </c>
      <c r="G206" s="13">
        <f t="shared" si="56"/>
        <v>0</v>
      </c>
      <c r="H206" s="37">
        <v>0</v>
      </c>
      <c r="I206" s="13">
        <f t="shared" si="57"/>
        <v>0</v>
      </c>
      <c r="J206" s="14">
        <f t="shared" si="58"/>
        <v>0</v>
      </c>
    </row>
    <row r="207" spans="1:11" s="68" customFormat="1" ht="12.75" hidden="1">
      <c r="A207" s="38"/>
      <c r="B207" s="194" t="s">
        <v>133</v>
      </c>
      <c r="C207" s="195"/>
      <c r="D207" s="86">
        <v>0</v>
      </c>
      <c r="E207" s="158">
        <v>105</v>
      </c>
      <c r="F207" s="36">
        <v>1</v>
      </c>
      <c r="G207" s="13">
        <f t="shared" si="56"/>
        <v>0</v>
      </c>
      <c r="H207" s="39">
        <v>0</v>
      </c>
      <c r="I207" s="13">
        <f t="shared" si="57"/>
        <v>0</v>
      </c>
      <c r="J207" s="14">
        <f t="shared" si="58"/>
        <v>0</v>
      </c>
    </row>
    <row r="208" spans="1:11" s="68" customFormat="1" ht="12.75" hidden="1">
      <c r="A208" s="40"/>
      <c r="B208" s="178" t="s">
        <v>134</v>
      </c>
      <c r="C208" s="179"/>
      <c r="D208" s="86">
        <v>0</v>
      </c>
      <c r="E208" s="158">
        <v>60</v>
      </c>
      <c r="F208" s="36">
        <v>1</v>
      </c>
      <c r="G208" s="13">
        <f t="shared" si="56"/>
        <v>0</v>
      </c>
      <c r="H208" s="41">
        <v>0</v>
      </c>
      <c r="I208" s="13">
        <f t="shared" si="57"/>
        <v>0</v>
      </c>
      <c r="J208" s="14">
        <f t="shared" si="58"/>
        <v>0</v>
      </c>
    </row>
    <row r="209" spans="1:10" s="68" customFormat="1" ht="12.75" hidden="1">
      <c r="A209" s="40"/>
      <c r="B209" s="178" t="s">
        <v>135</v>
      </c>
      <c r="C209" s="179"/>
      <c r="D209" s="86">
        <v>0</v>
      </c>
      <c r="E209" s="158">
        <v>105</v>
      </c>
      <c r="F209" s="36">
        <v>1</v>
      </c>
      <c r="G209" s="13">
        <f t="shared" si="56"/>
        <v>0</v>
      </c>
      <c r="H209" s="41">
        <v>0</v>
      </c>
      <c r="I209" s="13">
        <f t="shared" si="57"/>
        <v>0</v>
      </c>
      <c r="J209" s="14">
        <f t="shared" si="58"/>
        <v>0</v>
      </c>
    </row>
    <row r="210" spans="1:10" s="68" customFormat="1" ht="12.75" hidden="1">
      <c r="A210" s="133"/>
      <c r="B210" s="178" t="s">
        <v>136</v>
      </c>
      <c r="C210" s="179"/>
      <c r="D210" s="86">
        <v>0</v>
      </c>
      <c r="E210" s="158">
        <v>105</v>
      </c>
      <c r="F210" s="36">
        <v>1</v>
      </c>
      <c r="G210" s="13">
        <f t="shared" si="56"/>
        <v>0</v>
      </c>
      <c r="H210" s="42">
        <v>0</v>
      </c>
      <c r="I210" s="13">
        <f t="shared" si="57"/>
        <v>0</v>
      </c>
      <c r="J210" s="14">
        <f t="shared" si="58"/>
        <v>0</v>
      </c>
    </row>
    <row r="211" spans="1:10" s="68" customFormat="1" ht="12.75" hidden="1">
      <c r="A211" s="133"/>
      <c r="B211" s="178" t="s">
        <v>137</v>
      </c>
      <c r="C211" s="179"/>
      <c r="D211" s="86">
        <v>0</v>
      </c>
      <c r="E211" s="158">
        <v>6.25</v>
      </c>
      <c r="F211" s="36">
        <v>1</v>
      </c>
      <c r="G211" s="13">
        <f t="shared" si="56"/>
        <v>0</v>
      </c>
      <c r="H211" s="42">
        <v>0</v>
      </c>
      <c r="I211" s="13">
        <f t="shared" si="57"/>
        <v>0</v>
      </c>
      <c r="J211" s="14">
        <f t="shared" si="58"/>
        <v>0</v>
      </c>
    </row>
    <row r="212" spans="1:10" s="68" customFormat="1" ht="12.75" hidden="1">
      <c r="A212" s="133"/>
      <c r="B212" s="178" t="s">
        <v>138</v>
      </c>
      <c r="C212" s="179"/>
      <c r="D212" s="86">
        <v>0</v>
      </c>
      <c r="E212" s="158">
        <v>6.25</v>
      </c>
      <c r="F212" s="36">
        <v>1</v>
      </c>
      <c r="G212" s="13">
        <f t="shared" si="56"/>
        <v>0</v>
      </c>
      <c r="H212" s="42">
        <v>0</v>
      </c>
      <c r="I212" s="13">
        <f t="shared" si="57"/>
        <v>0</v>
      </c>
      <c r="J212" s="14">
        <f t="shared" si="58"/>
        <v>0</v>
      </c>
    </row>
    <row r="213" spans="1:10" s="68" customFormat="1" ht="12.75" hidden="1">
      <c r="A213" s="133"/>
      <c r="B213" s="194" t="s">
        <v>139</v>
      </c>
      <c r="C213" s="195"/>
      <c r="D213" s="86">
        <v>0</v>
      </c>
      <c r="E213" s="158">
        <v>94.5</v>
      </c>
      <c r="F213" s="36">
        <v>1</v>
      </c>
      <c r="G213" s="13">
        <f t="shared" si="56"/>
        <v>0</v>
      </c>
      <c r="H213" s="42">
        <v>0</v>
      </c>
      <c r="I213" s="13">
        <f t="shared" si="57"/>
        <v>0</v>
      </c>
      <c r="J213" s="14">
        <f t="shared" si="58"/>
        <v>0</v>
      </c>
    </row>
    <row r="214" spans="1:10" s="68" customFormat="1" ht="12.75" hidden="1">
      <c r="A214" s="133"/>
      <c r="B214" s="144" t="s">
        <v>140</v>
      </c>
      <c r="C214" s="145"/>
      <c r="D214" s="86">
        <v>0</v>
      </c>
      <c r="E214" s="158">
        <v>255.25</v>
      </c>
      <c r="F214" s="36">
        <v>1</v>
      </c>
      <c r="G214" s="13">
        <f t="shared" si="56"/>
        <v>0</v>
      </c>
      <c r="H214" s="42">
        <v>0</v>
      </c>
      <c r="I214" s="13">
        <f t="shared" si="57"/>
        <v>0</v>
      </c>
      <c r="J214" s="14">
        <f t="shared" si="58"/>
        <v>0</v>
      </c>
    </row>
    <row r="215" spans="1:10" s="68" customFormat="1" ht="12.75" hidden="1">
      <c r="A215" s="40"/>
      <c r="B215" s="178" t="s">
        <v>141</v>
      </c>
      <c r="C215" s="179"/>
      <c r="D215" s="86">
        <v>0</v>
      </c>
      <c r="E215" s="158">
        <v>0</v>
      </c>
      <c r="F215" s="36">
        <v>1</v>
      </c>
      <c r="G215" s="13">
        <f t="shared" si="56"/>
        <v>0</v>
      </c>
      <c r="H215" s="42">
        <v>0</v>
      </c>
      <c r="I215" s="13">
        <f t="shared" si="57"/>
        <v>0</v>
      </c>
      <c r="J215" s="14">
        <f t="shared" si="58"/>
        <v>0</v>
      </c>
    </row>
    <row r="216" spans="1:10" s="68" customFormat="1" ht="12.75" hidden="1">
      <c r="A216" s="140"/>
      <c r="B216" s="178" t="s">
        <v>142</v>
      </c>
      <c r="C216" s="179"/>
      <c r="D216" s="86">
        <v>0</v>
      </c>
      <c r="E216" s="158">
        <v>0</v>
      </c>
      <c r="F216" s="36">
        <v>1</v>
      </c>
      <c r="G216" s="13">
        <f t="shared" si="56"/>
        <v>0</v>
      </c>
      <c r="H216" s="42">
        <v>0</v>
      </c>
      <c r="I216" s="13">
        <f t="shared" si="57"/>
        <v>0</v>
      </c>
      <c r="J216" s="14">
        <f t="shared" si="58"/>
        <v>0</v>
      </c>
    </row>
    <row r="217" spans="1:10" s="68" customFormat="1" ht="12.75" hidden="1">
      <c r="A217" s="40"/>
      <c r="B217" s="146" t="s">
        <v>143</v>
      </c>
      <c r="C217" s="145"/>
      <c r="D217" s="86">
        <v>0</v>
      </c>
      <c r="E217" s="158">
        <v>0</v>
      </c>
      <c r="F217" s="36">
        <v>1</v>
      </c>
      <c r="G217" s="13">
        <f t="shared" si="56"/>
        <v>0</v>
      </c>
      <c r="H217" s="42">
        <v>0</v>
      </c>
      <c r="I217" s="13">
        <f t="shared" si="57"/>
        <v>0</v>
      </c>
      <c r="J217" s="14">
        <f t="shared" si="58"/>
        <v>0</v>
      </c>
    </row>
    <row r="218" spans="1:10" s="68" customFormat="1" ht="12.75" hidden="1">
      <c r="A218" s="40"/>
      <c r="B218" s="147"/>
      <c r="C218" s="141"/>
      <c r="D218" s="86">
        <v>0</v>
      </c>
      <c r="E218" s="158">
        <v>0</v>
      </c>
      <c r="F218" s="36">
        <v>1</v>
      </c>
      <c r="G218" s="13">
        <f t="shared" si="56"/>
        <v>0</v>
      </c>
      <c r="H218" s="42">
        <v>0</v>
      </c>
      <c r="I218" s="13">
        <f t="shared" si="57"/>
        <v>0</v>
      </c>
      <c r="J218" s="14">
        <f t="shared" si="58"/>
        <v>0</v>
      </c>
    </row>
    <row r="219" spans="1:10" s="68" customFormat="1" ht="12.75" hidden="1">
      <c r="A219" s="46" t="s">
        <v>144</v>
      </c>
      <c r="B219" s="178" t="s">
        <v>145</v>
      </c>
      <c r="C219" s="179"/>
      <c r="D219" s="87">
        <v>0</v>
      </c>
      <c r="E219" s="158">
        <v>59.75</v>
      </c>
      <c r="F219" s="36">
        <v>1</v>
      </c>
      <c r="G219" s="13">
        <f t="shared" ref="G219:G225" si="59">D219*E219*F219</f>
        <v>0</v>
      </c>
      <c r="H219" s="44">
        <v>0</v>
      </c>
      <c r="I219" s="13">
        <f t="shared" ref="I219:I225" si="60">G219-H219</f>
        <v>0</v>
      </c>
      <c r="J219" s="14">
        <f t="shared" ref="J219:J225" si="61">I219*1.15</f>
        <v>0</v>
      </c>
    </row>
    <row r="220" spans="1:10" s="68" customFormat="1" ht="30" hidden="1" customHeight="1">
      <c r="A220" s="238"/>
      <c r="B220" s="194" t="s">
        <v>146</v>
      </c>
      <c r="C220" s="195"/>
      <c r="D220" s="87">
        <v>0</v>
      </c>
      <c r="E220" s="158">
        <v>236.25</v>
      </c>
      <c r="F220" s="36">
        <v>1</v>
      </c>
      <c r="G220" s="13">
        <f t="shared" si="59"/>
        <v>0</v>
      </c>
      <c r="H220" s="44">
        <v>0</v>
      </c>
      <c r="I220" s="13">
        <f t="shared" si="60"/>
        <v>0</v>
      </c>
      <c r="J220" s="14">
        <f t="shared" si="61"/>
        <v>0</v>
      </c>
    </row>
    <row r="221" spans="1:10" s="68" customFormat="1" ht="12.75" hidden="1">
      <c r="A221" s="238"/>
      <c r="B221" s="178" t="s">
        <v>147</v>
      </c>
      <c r="C221" s="179"/>
      <c r="D221" s="87">
        <v>0</v>
      </c>
      <c r="E221" s="158">
        <v>0</v>
      </c>
      <c r="F221" s="36">
        <v>1</v>
      </c>
      <c r="G221" s="13">
        <f t="shared" si="59"/>
        <v>0</v>
      </c>
      <c r="H221" s="45">
        <v>0</v>
      </c>
      <c r="I221" s="13">
        <f t="shared" si="60"/>
        <v>0</v>
      </c>
      <c r="J221" s="14">
        <f t="shared" si="61"/>
        <v>0</v>
      </c>
    </row>
    <row r="222" spans="1:10" s="68" customFormat="1" ht="12.75" hidden="1">
      <c r="A222" s="238"/>
      <c r="B222" s="180" t="s">
        <v>148</v>
      </c>
      <c r="C222" s="181"/>
      <c r="D222" s="87">
        <v>0</v>
      </c>
      <c r="E222" s="161">
        <v>299.25</v>
      </c>
      <c r="F222" s="36">
        <v>1</v>
      </c>
      <c r="G222" s="13">
        <f t="shared" si="59"/>
        <v>0</v>
      </c>
      <c r="H222" s="45">
        <v>0</v>
      </c>
      <c r="I222" s="13">
        <f t="shared" si="60"/>
        <v>0</v>
      </c>
      <c r="J222" s="14">
        <f t="shared" si="61"/>
        <v>0</v>
      </c>
    </row>
    <row r="223" spans="1:10" s="68" customFormat="1" ht="12.75" hidden="1">
      <c r="A223" s="238"/>
      <c r="B223" s="180" t="s">
        <v>149</v>
      </c>
      <c r="C223" s="181"/>
      <c r="D223" s="87">
        <v>0</v>
      </c>
      <c r="E223" s="161">
        <v>120.75</v>
      </c>
      <c r="F223" s="36">
        <v>1</v>
      </c>
      <c r="G223" s="13">
        <f t="shared" si="59"/>
        <v>0</v>
      </c>
      <c r="H223" s="44">
        <v>0</v>
      </c>
      <c r="I223" s="13">
        <f t="shared" si="60"/>
        <v>0</v>
      </c>
      <c r="J223" s="14">
        <f t="shared" si="61"/>
        <v>0</v>
      </c>
    </row>
    <row r="224" spans="1:10" s="68" customFormat="1" ht="12.75" hidden="1">
      <c r="A224" s="238"/>
      <c r="B224" s="180" t="s">
        <v>150</v>
      </c>
      <c r="C224" s="181"/>
      <c r="D224" s="87">
        <v>0</v>
      </c>
      <c r="E224" s="161">
        <v>357</v>
      </c>
      <c r="F224" s="36">
        <v>1</v>
      </c>
      <c r="G224" s="13">
        <f t="shared" si="59"/>
        <v>0</v>
      </c>
      <c r="H224" s="44">
        <v>0</v>
      </c>
      <c r="I224" s="13">
        <f t="shared" si="60"/>
        <v>0</v>
      </c>
      <c r="J224" s="14">
        <f t="shared" si="61"/>
        <v>0</v>
      </c>
    </row>
    <row r="225" spans="1:11" s="68" customFormat="1" ht="12.75" hidden="1">
      <c r="A225" s="238"/>
      <c r="B225" s="180" t="s">
        <v>151</v>
      </c>
      <c r="C225" s="181"/>
      <c r="D225" s="87">
        <v>0</v>
      </c>
      <c r="E225" s="161">
        <v>0</v>
      </c>
      <c r="F225" s="36">
        <v>1</v>
      </c>
      <c r="G225" s="13">
        <f t="shared" si="59"/>
        <v>0</v>
      </c>
      <c r="H225" s="44">
        <v>0</v>
      </c>
      <c r="I225" s="13">
        <f t="shared" si="60"/>
        <v>0</v>
      </c>
      <c r="J225" s="14">
        <f t="shared" si="61"/>
        <v>0</v>
      </c>
    </row>
    <row r="226" spans="1:11" s="8" customFormat="1" hidden="1">
      <c r="A226" s="238"/>
      <c r="B226" s="182" t="s">
        <v>152</v>
      </c>
      <c r="C226" s="183"/>
      <c r="D226" s="87">
        <v>0</v>
      </c>
      <c r="E226" s="161">
        <v>26.25</v>
      </c>
      <c r="F226" s="36">
        <v>1</v>
      </c>
      <c r="G226" s="13">
        <f t="shared" si="53"/>
        <v>0</v>
      </c>
      <c r="H226" s="44">
        <v>0</v>
      </c>
      <c r="I226" s="13">
        <f t="shared" si="54"/>
        <v>0</v>
      </c>
      <c r="J226" s="14">
        <f t="shared" si="55"/>
        <v>0</v>
      </c>
      <c r="K226" s="68"/>
    </row>
    <row r="227" spans="1:11" s="8" customFormat="1" hidden="1">
      <c r="A227" s="238"/>
      <c r="B227" s="178" t="s">
        <v>153</v>
      </c>
      <c r="C227" s="179"/>
      <c r="D227" s="87">
        <v>0</v>
      </c>
      <c r="E227" s="158">
        <v>147</v>
      </c>
      <c r="F227" s="36">
        <v>1</v>
      </c>
      <c r="G227" s="13">
        <f t="shared" si="53"/>
        <v>0</v>
      </c>
      <c r="H227" s="44">
        <v>0</v>
      </c>
      <c r="I227" s="13">
        <f t="shared" si="54"/>
        <v>0</v>
      </c>
      <c r="J227" s="14">
        <f t="shared" si="55"/>
        <v>0</v>
      </c>
      <c r="K227" s="68"/>
    </row>
    <row r="228" spans="1:11" s="8" customFormat="1" hidden="1">
      <c r="A228" s="238"/>
      <c r="B228" s="178" t="s">
        <v>154</v>
      </c>
      <c r="C228" s="179"/>
      <c r="D228" s="87">
        <v>0</v>
      </c>
      <c r="E228" s="158">
        <v>52.5</v>
      </c>
      <c r="F228" s="36">
        <v>1</v>
      </c>
      <c r="G228" s="13">
        <f t="shared" si="53"/>
        <v>0</v>
      </c>
      <c r="H228" s="44">
        <v>0</v>
      </c>
      <c r="I228" s="13">
        <f t="shared" si="54"/>
        <v>0</v>
      </c>
      <c r="J228" s="14">
        <f t="shared" si="55"/>
        <v>0</v>
      </c>
      <c r="K228" s="68"/>
    </row>
    <row r="229" spans="1:11" s="8" customFormat="1" hidden="1">
      <c r="A229" s="238"/>
      <c r="B229" s="178" t="s">
        <v>155</v>
      </c>
      <c r="C229" s="179"/>
      <c r="D229" s="87">
        <v>0</v>
      </c>
      <c r="E229" s="158">
        <v>6.25</v>
      </c>
      <c r="F229" s="36"/>
      <c r="G229" s="13"/>
      <c r="H229" s="44"/>
      <c r="I229" s="13"/>
      <c r="J229" s="14"/>
      <c r="K229" s="68"/>
    </row>
    <row r="230" spans="1:11" s="8" customFormat="1" hidden="1">
      <c r="A230" s="239"/>
      <c r="B230" s="178" t="s">
        <v>156</v>
      </c>
      <c r="C230" s="179"/>
      <c r="D230" s="87">
        <v>0</v>
      </c>
      <c r="E230" s="158">
        <v>6.25</v>
      </c>
      <c r="F230" s="36">
        <v>1</v>
      </c>
      <c r="G230" s="13"/>
      <c r="H230" s="44"/>
      <c r="I230" s="13"/>
      <c r="J230" s="14"/>
      <c r="K230" s="68"/>
    </row>
    <row r="231" spans="1:11" s="8" customFormat="1" ht="25.5" hidden="1">
      <c r="A231" s="114" t="s">
        <v>157</v>
      </c>
      <c r="B231" s="148" t="s">
        <v>158</v>
      </c>
      <c r="C231" s="149"/>
      <c r="D231" s="87">
        <v>0</v>
      </c>
      <c r="E231" s="162">
        <v>24.25</v>
      </c>
      <c r="F231" s="36">
        <v>1</v>
      </c>
      <c r="G231" s="13">
        <f>D231*E231*F231</f>
        <v>0</v>
      </c>
      <c r="H231" s="44">
        <v>0</v>
      </c>
      <c r="I231" s="13">
        <f>G231-H231</f>
        <v>0</v>
      </c>
      <c r="J231" s="14">
        <f>I231*1.15</f>
        <v>0</v>
      </c>
      <c r="K231" s="68"/>
    </row>
    <row r="232" spans="1:11" s="8" customFormat="1" hidden="1">
      <c r="A232" s="114"/>
      <c r="B232" s="150"/>
      <c r="C232" s="149"/>
      <c r="D232" s="87">
        <v>0</v>
      </c>
      <c r="E232" s="163"/>
      <c r="F232" s="36">
        <v>1</v>
      </c>
      <c r="G232" s="13"/>
      <c r="H232" s="44"/>
      <c r="I232" s="13"/>
      <c r="J232" s="14"/>
      <c r="K232" s="68"/>
    </row>
    <row r="233" spans="1:11" s="8" customFormat="1" hidden="1">
      <c r="A233" s="46" t="s">
        <v>159</v>
      </c>
      <c r="B233" s="151" t="s">
        <v>160</v>
      </c>
      <c r="C233" s="152"/>
      <c r="D233" s="75">
        <v>0</v>
      </c>
      <c r="E233" s="164">
        <v>6.25</v>
      </c>
      <c r="F233" s="36">
        <v>1</v>
      </c>
      <c r="G233" s="13">
        <f t="shared" si="53"/>
        <v>0</v>
      </c>
      <c r="H233" s="42">
        <v>0</v>
      </c>
      <c r="I233" s="13">
        <f t="shared" si="54"/>
        <v>0</v>
      </c>
      <c r="J233" s="14">
        <f t="shared" si="55"/>
        <v>0</v>
      </c>
      <c r="K233" s="68"/>
    </row>
    <row r="234" spans="1:11" s="8" customFormat="1" hidden="1">
      <c r="A234" s="38"/>
      <c r="B234" s="151" t="s">
        <v>161</v>
      </c>
      <c r="C234" s="152"/>
      <c r="D234" s="75">
        <v>0</v>
      </c>
      <c r="E234" s="164">
        <v>6.25</v>
      </c>
      <c r="F234" s="36">
        <v>1</v>
      </c>
      <c r="G234" s="13">
        <f t="shared" si="53"/>
        <v>0</v>
      </c>
      <c r="H234" s="42">
        <v>0</v>
      </c>
      <c r="I234" s="13">
        <f t="shared" si="54"/>
        <v>0</v>
      </c>
      <c r="J234" s="14">
        <f t="shared" si="55"/>
        <v>0</v>
      </c>
      <c r="K234" s="68"/>
    </row>
    <row r="235" spans="1:11" s="8" customFormat="1" hidden="1">
      <c r="A235" s="38"/>
      <c r="B235" s="153"/>
      <c r="C235" s="153"/>
      <c r="D235" s="75">
        <v>0</v>
      </c>
      <c r="E235" s="63"/>
      <c r="F235" s="36">
        <v>1</v>
      </c>
      <c r="G235" s="64"/>
      <c r="H235" s="42"/>
      <c r="I235" s="64"/>
      <c r="J235" s="63"/>
      <c r="K235" s="68"/>
    </row>
    <row r="236" spans="1:11" s="8" customFormat="1" hidden="1">
      <c r="A236" s="9"/>
      <c r="B236" s="154"/>
      <c r="C236" s="155"/>
      <c r="D236" s="66" t="s">
        <v>162</v>
      </c>
      <c r="E236" s="67" t="s">
        <v>73</v>
      </c>
      <c r="F236" s="65"/>
      <c r="G236" s="10"/>
      <c r="H236" s="10"/>
      <c r="I236" s="10"/>
      <c r="J236" s="10"/>
      <c r="K236" s="68"/>
    </row>
    <row r="237" spans="1:11" s="8" customFormat="1" hidden="1">
      <c r="A237" s="34" t="s">
        <v>163</v>
      </c>
      <c r="B237" s="156" t="s">
        <v>164</v>
      </c>
      <c r="C237" s="157"/>
      <c r="D237" s="87">
        <v>0</v>
      </c>
      <c r="E237" s="165">
        <v>11.55</v>
      </c>
      <c r="F237" s="36"/>
      <c r="G237" s="13">
        <f>D237*E237</f>
        <v>0</v>
      </c>
      <c r="H237" s="44">
        <v>0</v>
      </c>
      <c r="I237" s="13">
        <f>G237-H237</f>
        <v>0</v>
      </c>
      <c r="J237" s="43">
        <f>I237*1.15</f>
        <v>0</v>
      </c>
      <c r="K237" s="68"/>
    </row>
    <row r="238" spans="1:11" s="8" customFormat="1" hidden="1">
      <c r="A238" s="38"/>
      <c r="B238" s="156" t="s">
        <v>165</v>
      </c>
      <c r="C238" s="157"/>
      <c r="D238" s="85">
        <v>0</v>
      </c>
      <c r="E238" s="165">
        <v>16.8</v>
      </c>
      <c r="F238" s="36"/>
      <c r="G238" s="13">
        <f t="shared" ref="G238:G243" si="62">D238*E238</f>
        <v>0</v>
      </c>
      <c r="H238" s="37">
        <v>0</v>
      </c>
      <c r="I238" s="13">
        <f t="shared" ref="I238:I243" si="63">G238-H238</f>
        <v>0</v>
      </c>
      <c r="J238" s="43">
        <f t="shared" ref="J238:J243" si="64">I238*1.15</f>
        <v>0</v>
      </c>
      <c r="K238" s="68"/>
    </row>
    <row r="239" spans="1:11" s="8" customFormat="1" hidden="1">
      <c r="A239" s="38"/>
      <c r="B239" s="156" t="s">
        <v>166</v>
      </c>
      <c r="C239" s="157"/>
      <c r="D239" s="85">
        <v>0</v>
      </c>
      <c r="E239" s="165">
        <v>3.75</v>
      </c>
      <c r="F239" s="36"/>
      <c r="G239" s="13">
        <f t="shared" si="62"/>
        <v>0</v>
      </c>
      <c r="H239" s="37">
        <v>0</v>
      </c>
      <c r="I239" s="13">
        <f t="shared" si="63"/>
        <v>0</v>
      </c>
      <c r="J239" s="43">
        <f t="shared" si="64"/>
        <v>0</v>
      </c>
      <c r="K239" s="68"/>
    </row>
    <row r="240" spans="1:11" s="8" customFormat="1" hidden="1">
      <c r="A240" s="38"/>
      <c r="B240" s="156" t="s">
        <v>167</v>
      </c>
      <c r="C240" s="157"/>
      <c r="D240" s="85">
        <v>0</v>
      </c>
      <c r="E240" s="165">
        <v>12.6</v>
      </c>
      <c r="F240" s="36"/>
      <c r="G240" s="13">
        <f t="shared" si="62"/>
        <v>0</v>
      </c>
      <c r="H240" s="37">
        <v>0</v>
      </c>
      <c r="I240" s="13">
        <f t="shared" si="63"/>
        <v>0</v>
      </c>
      <c r="J240" s="43">
        <f t="shared" si="64"/>
        <v>0</v>
      </c>
      <c r="K240" s="68"/>
    </row>
    <row r="241" spans="1:11" s="8" customFormat="1" hidden="1">
      <c r="A241" s="38"/>
      <c r="B241" s="156" t="s">
        <v>168</v>
      </c>
      <c r="C241" s="157"/>
      <c r="D241" s="85">
        <v>0</v>
      </c>
      <c r="E241" s="165">
        <v>15.75</v>
      </c>
      <c r="F241" s="36"/>
      <c r="G241" s="13">
        <f t="shared" si="62"/>
        <v>0</v>
      </c>
      <c r="H241" s="37">
        <v>0</v>
      </c>
      <c r="I241" s="13">
        <f t="shared" si="63"/>
        <v>0</v>
      </c>
      <c r="J241" s="43">
        <f t="shared" si="64"/>
        <v>0</v>
      </c>
      <c r="K241" s="68"/>
    </row>
    <row r="242" spans="1:11" s="8" customFormat="1" hidden="1">
      <c r="A242" s="38"/>
      <c r="B242" s="156" t="s">
        <v>169</v>
      </c>
      <c r="C242" s="157"/>
      <c r="D242" s="85">
        <v>0</v>
      </c>
      <c r="E242" s="165">
        <v>10.5</v>
      </c>
      <c r="F242" s="36"/>
      <c r="G242" s="13">
        <f t="shared" si="62"/>
        <v>0</v>
      </c>
      <c r="H242" s="37">
        <v>0</v>
      </c>
      <c r="I242" s="13">
        <f t="shared" si="63"/>
        <v>0</v>
      </c>
      <c r="J242" s="43">
        <f t="shared" si="64"/>
        <v>0</v>
      </c>
      <c r="K242" s="68"/>
    </row>
    <row r="243" spans="1:11" s="8" customFormat="1" hidden="1">
      <c r="A243" s="38"/>
      <c r="B243" s="156" t="s">
        <v>170</v>
      </c>
      <c r="C243" s="157"/>
      <c r="D243" s="85">
        <v>0</v>
      </c>
      <c r="E243" s="166">
        <v>0.6</v>
      </c>
      <c r="F243" s="36"/>
      <c r="G243" s="13">
        <f t="shared" si="62"/>
        <v>0</v>
      </c>
      <c r="H243" s="37">
        <v>0</v>
      </c>
      <c r="I243" s="13">
        <f t="shared" si="63"/>
        <v>0</v>
      </c>
      <c r="J243" s="43">
        <f t="shared" si="64"/>
        <v>0</v>
      </c>
      <c r="K243" s="68"/>
    </row>
    <row r="244" spans="1:11" s="8" customFormat="1" hidden="1">
      <c r="A244" s="38"/>
      <c r="B244" s="156" t="s">
        <v>171</v>
      </c>
      <c r="C244" s="157"/>
      <c r="D244" s="85">
        <v>0</v>
      </c>
      <c r="E244" s="166">
        <v>1.2</v>
      </c>
      <c r="F244" s="36"/>
      <c r="G244" s="13"/>
      <c r="H244" s="37"/>
      <c r="I244" s="13"/>
      <c r="J244" s="43"/>
      <c r="K244" s="68"/>
    </row>
    <row r="245" spans="1:11" s="8" customFormat="1" hidden="1">
      <c r="A245" s="38"/>
      <c r="B245" s="156" t="s">
        <v>172</v>
      </c>
      <c r="C245" s="157"/>
      <c r="D245" s="85">
        <v>0</v>
      </c>
      <c r="E245" s="166">
        <v>1.2</v>
      </c>
      <c r="F245" s="36"/>
      <c r="G245" s="13"/>
      <c r="H245" s="37"/>
      <c r="I245" s="13"/>
      <c r="J245" s="43"/>
      <c r="K245" s="68"/>
    </row>
    <row r="246" spans="1:11" s="8" customFormat="1" hidden="1">
      <c r="A246" s="38"/>
      <c r="B246" s="156" t="s">
        <v>173</v>
      </c>
      <c r="C246" s="157"/>
      <c r="D246" s="85">
        <v>0</v>
      </c>
      <c r="E246" s="166">
        <v>2.25</v>
      </c>
      <c r="F246" s="36"/>
      <c r="G246" s="13"/>
      <c r="H246" s="37"/>
      <c r="I246" s="13"/>
      <c r="J246" s="14"/>
      <c r="K246" s="68"/>
    </row>
    <row r="247" spans="1:11" s="8" customFormat="1">
      <c r="A247" s="234" t="s">
        <v>174</v>
      </c>
      <c r="B247" s="235"/>
      <c r="C247" s="235"/>
      <c r="D247" s="235"/>
      <c r="E247" s="236"/>
      <c r="F247" s="235"/>
      <c r="G247" s="235"/>
      <c r="H247" s="237"/>
      <c r="I247" s="47">
        <v>1000</v>
      </c>
      <c r="J247" s="47">
        <f>I247*1.15</f>
        <v>1150</v>
      </c>
      <c r="K247" s="68"/>
    </row>
    <row r="248" spans="1:11" s="8" customFormat="1">
      <c r="A248" s="120"/>
      <c r="B248" s="120"/>
      <c r="C248" s="120"/>
      <c r="D248" s="233" t="s">
        <v>175</v>
      </c>
      <c r="E248" s="233"/>
      <c r="F248" s="233"/>
      <c r="G248" s="233"/>
      <c r="H248" s="119">
        <f>SUM(H26:H30)+SUM(H34:H38)+SUM(H40:H44)+SUM(H56:H85)+SUM(H121:H150)+SUM(H88:H117)+SUM(H153:H154)+SUM(H157:H158)+SUM(H161:H162)+SUM(H165:H166)+SUM(H174:H246)</f>
        <v>3354</v>
      </c>
      <c r="I248" s="121"/>
      <c r="J248" s="122"/>
      <c r="K248" s="68"/>
    </row>
    <row r="249" spans="1:11" s="8" customFormat="1">
      <c r="A249" s="185" t="s">
        <v>176</v>
      </c>
      <c r="B249" s="186"/>
      <c r="C249" s="186"/>
      <c r="D249" s="186"/>
      <c r="E249" s="186"/>
      <c r="F249" s="186"/>
      <c r="G249" s="186"/>
      <c r="H249" s="186"/>
      <c r="I249" s="186"/>
      <c r="J249" s="187"/>
      <c r="K249" s="68"/>
    </row>
    <row r="250" spans="1:11" s="8" customFormat="1" ht="30">
      <c r="A250" s="32" t="s">
        <v>177</v>
      </c>
      <c r="B250" s="106"/>
      <c r="C250" s="107"/>
      <c r="D250" s="32"/>
      <c r="E250" s="32"/>
      <c r="F250" s="48"/>
      <c r="G250" s="48"/>
      <c r="H250" s="48"/>
      <c r="I250" s="48" t="s">
        <v>178</v>
      </c>
      <c r="J250" s="48" t="s">
        <v>179</v>
      </c>
      <c r="K250" s="68"/>
    </row>
    <row r="251" spans="1:11" s="8" customFormat="1">
      <c r="A251" s="60" t="s">
        <v>180</v>
      </c>
      <c r="B251" s="108" t="s">
        <v>181</v>
      </c>
      <c r="C251" s="108"/>
      <c r="D251" s="108"/>
      <c r="E251" s="108"/>
      <c r="F251" s="108"/>
      <c r="G251" s="108"/>
      <c r="H251" s="108"/>
      <c r="I251" s="109">
        <f>I51</f>
        <v>7545</v>
      </c>
      <c r="J251" s="64">
        <f>I251*1.15</f>
        <v>8676.75</v>
      </c>
      <c r="K251" s="68"/>
    </row>
    <row r="252" spans="1:11" s="8" customFormat="1">
      <c r="A252" s="60" t="s">
        <v>94</v>
      </c>
      <c r="B252" s="108" t="s">
        <v>182</v>
      </c>
      <c r="C252" s="108"/>
      <c r="D252" s="108"/>
      <c r="E252" s="108"/>
      <c r="F252" s="108"/>
      <c r="G252" s="108"/>
      <c r="H252" s="108"/>
      <c r="I252" s="109">
        <f>I170</f>
        <v>1000</v>
      </c>
      <c r="J252" s="64">
        <f>I252*1.15</f>
        <v>1150</v>
      </c>
      <c r="K252" s="68"/>
    </row>
    <row r="253" spans="1:11" s="8" customFormat="1">
      <c r="A253" s="60" t="s">
        <v>183</v>
      </c>
      <c r="B253" s="108" t="s">
        <v>184</v>
      </c>
      <c r="C253" s="108"/>
      <c r="D253" s="108"/>
      <c r="E253" s="108"/>
      <c r="F253" s="108"/>
      <c r="G253" s="108"/>
      <c r="H253" s="108"/>
      <c r="I253" s="109">
        <f>I247</f>
        <v>1000</v>
      </c>
      <c r="J253" s="64">
        <f t="shared" ref="J253:J254" si="65">I253*1.15</f>
        <v>1150</v>
      </c>
      <c r="K253" s="68"/>
    </row>
    <row r="254" spans="1:11" s="8" customFormat="1">
      <c r="A254" s="60" t="s">
        <v>185</v>
      </c>
      <c r="B254" s="108" t="s">
        <v>186</v>
      </c>
      <c r="C254" s="108"/>
      <c r="D254" s="108"/>
      <c r="E254" s="108"/>
      <c r="F254" s="108"/>
      <c r="G254" s="108"/>
      <c r="H254" s="108"/>
      <c r="I254" s="109">
        <f>I168</f>
        <v>3918.5</v>
      </c>
      <c r="J254" s="64">
        <f t="shared" si="65"/>
        <v>4506.2749999999996</v>
      </c>
      <c r="K254" s="68"/>
    </row>
    <row r="255" spans="1:11" s="8" customFormat="1">
      <c r="A255" s="188" t="s">
        <v>187</v>
      </c>
      <c r="B255" s="188"/>
      <c r="C255" s="188"/>
      <c r="D255" s="188"/>
      <c r="E255" s="188"/>
      <c r="F255" s="188"/>
      <c r="G255" s="188"/>
      <c r="H255" s="189"/>
      <c r="I255" s="110">
        <f>SUM(I251:I254)</f>
        <v>13463.5</v>
      </c>
      <c r="J255" s="110">
        <f>SUM(J251:J254)</f>
        <v>15483.025</v>
      </c>
      <c r="K255" s="68"/>
    </row>
    <row r="256" spans="1:11" s="8" customFormat="1">
      <c r="A256" s="112"/>
      <c r="B256" s="112"/>
      <c r="C256" s="112"/>
      <c r="D256" s="112"/>
      <c r="E256" s="112"/>
      <c r="F256" s="112"/>
      <c r="G256" s="112"/>
      <c r="H256" s="112"/>
      <c r="I256" s="113"/>
      <c r="J256" s="113"/>
      <c r="K256" s="68"/>
    </row>
    <row r="257" spans="1:14">
      <c r="A257" s="49"/>
      <c r="B257" s="50"/>
      <c r="C257" s="50"/>
      <c r="D257" s="51"/>
      <c r="E257" s="134"/>
      <c r="F257" s="50"/>
      <c r="G257" s="52"/>
      <c r="H257" s="53" t="s">
        <v>188</v>
      </c>
      <c r="I257" s="54">
        <f>I51+I168+I247+I170-I255</f>
        <v>0</v>
      </c>
      <c r="J257" s="54">
        <f>J51+J168+J247+J170-J255</f>
        <v>0</v>
      </c>
    </row>
    <row r="259" spans="1:14">
      <c r="A259" s="6" t="s">
        <v>189</v>
      </c>
      <c r="B259" s="6"/>
      <c r="C259" s="6"/>
      <c r="D259" s="6"/>
      <c r="K259" s="135"/>
      <c r="L259" s="135"/>
      <c r="M259" s="135"/>
      <c r="N259" s="135"/>
    </row>
    <row r="260" spans="1:14">
      <c r="A260" s="3" t="s">
        <v>190</v>
      </c>
      <c r="K260" s="135"/>
      <c r="L260" s="136"/>
      <c r="M260" s="135"/>
      <c r="N260" s="135"/>
    </row>
    <row r="261" spans="1:14">
      <c r="A261" s="3" t="s">
        <v>191</v>
      </c>
      <c r="C261" s="7"/>
      <c r="D261" s="7"/>
      <c r="E261" s="55"/>
      <c r="G261" s="1"/>
      <c r="H261" s="1"/>
    </row>
    <row r="262" spans="1:14">
      <c r="A262" s="3" t="s">
        <v>192</v>
      </c>
      <c r="G262" s="190"/>
      <c r="H262" s="190"/>
    </row>
    <row r="263" spans="1:14" s="138" customFormat="1">
      <c r="A263" s="184" t="s">
        <v>193</v>
      </c>
      <c r="B263" s="184"/>
      <c r="C263" s="184"/>
      <c r="D263" s="184"/>
      <c r="E263" s="184"/>
      <c r="F263" s="184"/>
      <c r="G263" s="184"/>
      <c r="H263" s="184"/>
      <c r="I263" s="184"/>
      <c r="J263" s="184"/>
      <c r="K263" s="137"/>
    </row>
    <row r="264" spans="1:14">
      <c r="A264" s="191" t="s">
        <v>194</v>
      </c>
      <c r="B264" s="191"/>
      <c r="C264" s="191"/>
      <c r="D264" s="191"/>
      <c r="E264" s="191"/>
      <c r="F264" s="191"/>
      <c r="G264" s="191"/>
      <c r="H264" s="191"/>
      <c r="I264" s="191"/>
      <c r="J264" s="191"/>
    </row>
    <row r="265" spans="1:14">
      <c r="A265" s="191" t="s">
        <v>195</v>
      </c>
      <c r="B265" s="191"/>
      <c r="C265" s="191"/>
      <c r="D265" s="191"/>
      <c r="E265" s="191"/>
      <c r="F265" s="191"/>
      <c r="G265" s="191"/>
      <c r="H265" s="191"/>
      <c r="I265" s="191"/>
      <c r="J265" s="191"/>
    </row>
    <row r="266" spans="1:14">
      <c r="A266" s="184" t="s">
        <v>196</v>
      </c>
      <c r="B266" s="184"/>
      <c r="C266" s="184"/>
      <c r="D266" s="184"/>
      <c r="E266" s="184"/>
      <c r="F266" s="184"/>
      <c r="G266" s="184"/>
      <c r="H266" s="184"/>
      <c r="I266" s="184"/>
      <c r="J266" s="184"/>
    </row>
  </sheetData>
  <mergeCells count="95">
    <mergeCell ref="B227:C227"/>
    <mergeCell ref="B230:C230"/>
    <mergeCell ref="B211:C211"/>
    <mergeCell ref="B212:C212"/>
    <mergeCell ref="D248:G248"/>
    <mergeCell ref="B215:C215"/>
    <mergeCell ref="B225:C225"/>
    <mergeCell ref="B219:C219"/>
    <mergeCell ref="B216:C216"/>
    <mergeCell ref="B213:C213"/>
    <mergeCell ref="A247:H247"/>
    <mergeCell ref="A220:A230"/>
    <mergeCell ref="B220:C220"/>
    <mergeCell ref="B223:C223"/>
    <mergeCell ref="B224:C224"/>
    <mergeCell ref="B226:C226"/>
    <mergeCell ref="B228:C228"/>
    <mergeCell ref="B229:C229"/>
    <mergeCell ref="K26:M33"/>
    <mergeCell ref="A167:H167"/>
    <mergeCell ref="A172:J172"/>
    <mergeCell ref="A171:J171"/>
    <mergeCell ref="A53:J53"/>
    <mergeCell ref="A168:H168"/>
    <mergeCell ref="A86:H86"/>
    <mergeCell ref="A118:H118"/>
    <mergeCell ref="A52:J52"/>
    <mergeCell ref="A120:J120"/>
    <mergeCell ref="A160:J160"/>
    <mergeCell ref="A45:B45"/>
    <mergeCell ref="A164:J164"/>
    <mergeCell ref="A87:J87"/>
    <mergeCell ref="A55:J55"/>
    <mergeCell ref="A152:J152"/>
    <mergeCell ref="A174:A191"/>
    <mergeCell ref="B183:C183"/>
    <mergeCell ref="B184:C184"/>
    <mergeCell ref="B186:C186"/>
    <mergeCell ref="B187:C187"/>
    <mergeCell ref="B188:C188"/>
    <mergeCell ref="B189:C189"/>
    <mergeCell ref="A1:I1"/>
    <mergeCell ref="A13:B13"/>
    <mergeCell ref="E13:I13"/>
    <mergeCell ref="E14:I14"/>
    <mergeCell ref="E15:I15"/>
    <mergeCell ref="E19:I19"/>
    <mergeCell ref="E20:I20"/>
    <mergeCell ref="E17:I17"/>
    <mergeCell ref="E21:I21"/>
    <mergeCell ref="A23:J23"/>
    <mergeCell ref="E18:I18"/>
    <mergeCell ref="A51:H51"/>
    <mergeCell ref="A33:B33"/>
    <mergeCell ref="A39:B39"/>
    <mergeCell ref="A156:J156"/>
    <mergeCell ref="B222:C222"/>
    <mergeCell ref="B221:C221"/>
    <mergeCell ref="B174:C174"/>
    <mergeCell ref="B175:C175"/>
    <mergeCell ref="B176:C176"/>
    <mergeCell ref="B177:C177"/>
    <mergeCell ref="B178:C178"/>
    <mergeCell ref="B179:C179"/>
    <mergeCell ref="B180:C180"/>
    <mergeCell ref="B181:C181"/>
    <mergeCell ref="B182:C182"/>
    <mergeCell ref="B185:C185"/>
    <mergeCell ref="B196:C196"/>
    <mergeCell ref="B197:C197"/>
    <mergeCell ref="B210:C210"/>
    <mergeCell ref="B198:C198"/>
    <mergeCell ref="B209:C209"/>
    <mergeCell ref="B200:C200"/>
    <mergeCell ref="B202:C202"/>
    <mergeCell ref="B203:C203"/>
    <mergeCell ref="B204:C204"/>
    <mergeCell ref="B207:C207"/>
    <mergeCell ref="B190:C190"/>
    <mergeCell ref="B191:C191"/>
    <mergeCell ref="B192:C192"/>
    <mergeCell ref="B193:C193"/>
    <mergeCell ref="B195:C195"/>
    <mergeCell ref="A266:J266"/>
    <mergeCell ref="A249:J249"/>
    <mergeCell ref="A255:H255"/>
    <mergeCell ref="G262:H262"/>
    <mergeCell ref="A263:J263"/>
    <mergeCell ref="A264:J264"/>
    <mergeCell ref="A265:J265"/>
    <mergeCell ref="B208:C208"/>
    <mergeCell ref="B199:C199"/>
    <mergeCell ref="B201:C201"/>
    <mergeCell ref="B205:C205"/>
    <mergeCell ref="B206:C206"/>
  </mergeCells>
  <phoneticPr fontId="10" type="noConversion"/>
  <hyperlinks>
    <hyperlink ref="K156" r:id="rId1" display="Number of ushers per config " xr:uid="{8800B53A-21F5-4FAD-A138-6E61598A857C}"/>
  </hyperlinks>
  <pageMargins left="0.75" right="0.75" top="1" bottom="1" header="0.5" footer="0.5"/>
  <pageSetup paperSize="9" scale="41" fitToHeight="0" orientation="portrait" verticalDpi="4294967292" r:id="rId2"/>
  <headerFooter>
    <oddHeader xml:space="preserve">&amp;L&amp;"-,Italic"&amp;10Q Theatre
Cost Estimate
All costs exclude GST unless otherwise stated
</oddHead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e xmlns="3cc2d3d6-9f2a-4644-b171-8f055cedcee9" xsi:nil="true"/>
    <lcf76f155ced4ddcb4097134ff3c332f xmlns="3cc2d3d6-9f2a-4644-b171-8f055cedcee9">
      <Terms xmlns="http://schemas.microsoft.com/office/infopath/2007/PartnerControls"/>
    </lcf76f155ced4ddcb4097134ff3c332f>
    <TaxCatchAll xmlns="eaa8ab37-8906-429f-972f-7a634c34f527" xsi:nil="true"/>
    <SharedWithUsers xmlns="eaa8ab37-8906-429f-972f-7a634c34f527">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77AB0A4AB9E9A42AA617C74A3B7C888" ma:contentTypeVersion="20" ma:contentTypeDescription="Create a new document." ma:contentTypeScope="" ma:versionID="01b770c05f0dd885cedaa4b2c82b4977">
  <xsd:schema xmlns:xsd="http://www.w3.org/2001/XMLSchema" xmlns:xs="http://www.w3.org/2001/XMLSchema" xmlns:p="http://schemas.microsoft.com/office/2006/metadata/properties" xmlns:ns2="3cc2d3d6-9f2a-4644-b171-8f055cedcee9" xmlns:ns3="eaa8ab37-8906-429f-972f-7a634c34f527" targetNamespace="http://schemas.microsoft.com/office/2006/metadata/properties" ma:root="true" ma:fieldsID="52c704706ecfbd762725c77808a17ae4" ns2:_="" ns3:_="">
    <xsd:import namespace="3cc2d3d6-9f2a-4644-b171-8f055cedcee9"/>
    <xsd:import namespace="eaa8ab37-8906-429f-972f-7a634c34f52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Date"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2d3d6-9f2a-4644-b171-8f055cedc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Date" ma:index="17" nillable="true" ma:displayName="Date" ma:format="DateTime" ma:internalName="Date">
      <xsd:simpleType>
        <xsd:restriction base="dms:DateTime"/>
      </xsd:simpleType>
    </xsd:element>
    <xsd:element name="MediaServiceLocation" ma:index="18"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36ffcab-2ce4-424f-97aa-fb7ef505e65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a8ab37-8906-429f-972f-7a634c34f52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2978bbf-6060-45f4-a722-f887a7b13e4e}" ma:internalName="TaxCatchAll" ma:showField="CatchAllData" ma:web="eaa8ab37-8906-429f-972f-7a634c34f5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54EB90-2B78-4D4E-9CC3-AD9B8389F4EA}"/>
</file>

<file path=customXml/itemProps2.xml><?xml version="1.0" encoding="utf-8"?>
<ds:datastoreItem xmlns:ds="http://schemas.openxmlformats.org/officeDocument/2006/customXml" ds:itemID="{E4B89F7A-70E2-4DD4-9A7F-A3C34BFD3397}"/>
</file>

<file path=customXml/itemProps3.xml><?xml version="1.0" encoding="utf-8"?>
<ds:datastoreItem xmlns:ds="http://schemas.openxmlformats.org/officeDocument/2006/customXml" ds:itemID="{4457250F-B9AC-4C17-9456-49863DB1E671}"/>
</file>

<file path=docProps/app.xml><?xml version="1.0" encoding="utf-8"?>
<Properties xmlns="http://schemas.openxmlformats.org/officeDocument/2006/extended-properties" xmlns:vt="http://schemas.openxmlformats.org/officeDocument/2006/docPropsVTypes">
  <Application>Microsoft Excel Online</Application>
  <Manager/>
  <Company>Q Theatre Ltd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 Theatre</dc:creator>
  <cp:keywords/>
  <dc:description/>
  <cp:lastModifiedBy>Phil Evans</cp:lastModifiedBy>
  <cp:revision/>
  <dcterms:created xsi:type="dcterms:W3CDTF">2013-03-05T22:17:37Z</dcterms:created>
  <dcterms:modified xsi:type="dcterms:W3CDTF">2026-10-05T00:01:01Z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0x010100577AB0A4AB9E9A42AA617C74A3B7C888</vt:lpwstr>
  </property>
  <property fmtid="{D5CDD505-2E9C-101B-9397-08002B2CF9AE}" pid="3" name="Order">
    <vt:r8>5108000</vt:r8>
  </property>
  <property fmtid="{D5CDD505-2E9C-101B-9397-08002B2CF9AE}" pid="4" name="MediaServiceImageTags">
    <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